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/>
  </bookViews>
  <sheets>
    <sheet name="第一批次复审通过124" sheetId="1" r:id="rId1"/>
  </sheets>
  <definedNames>
    <definedName name="_xlnm._FilterDatabase" localSheetId="0" hidden="1">第一批次复审通过124!$A$4:$N$129</definedName>
    <definedName name="_xlnm.Print_Titles" localSheetId="0">第一批次复审通过124!$1:$4</definedName>
  </definedNames>
  <calcPr calcId="144525"/>
</workbook>
</file>

<file path=xl/sharedStrings.xml><?xml version="1.0" encoding="utf-8"?>
<sst xmlns="http://schemas.openxmlformats.org/spreadsheetml/2006/main" count="396" uniqueCount="131">
  <si>
    <t>附件1.</t>
  </si>
  <si>
    <t>湖北省科技融资担保有限公司2023年度第一批政策性融资担保业务保费补贴审核明细表</t>
  </si>
  <si>
    <t>单位：万元</t>
  </si>
  <si>
    <t>序号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</si>
  <si>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</si>
  <si>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</si>
  <si>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</si>
  <si>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</si>
  <si>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</si>
  <si>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</si>
  <si>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</si>
  <si>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</si>
  <si>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</si>
  <si>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</si>
  <si>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拟申请补贴额度</t>
  </si>
  <si>
    <t>审计补贴金额</t>
  </si>
  <si>
    <t>备注</t>
  </si>
  <si>
    <t>湖北中原楚天科技有限公司</t>
  </si>
  <si>
    <t>小型</t>
  </si>
  <si>
    <t>湖北魔方新能源科技有限公司</t>
  </si>
  <si>
    <t>武汉中设机器人科技有限公司</t>
  </si>
  <si>
    <t>武汉利德奥科自动化有限公司</t>
  </si>
  <si>
    <t>武汉光谷宝益健康科技有限公司</t>
  </si>
  <si>
    <t>中部知光技术转移有限公司</t>
  </si>
  <si>
    <t>湖北肯信精工机械有限公司</t>
  </si>
  <si>
    <t>武汉一念元环境科技有限公司</t>
  </si>
  <si>
    <t>武汉第一口腔医院有限责任公司</t>
  </si>
  <si>
    <t>单户累计超1000万元，该笔不予补贴</t>
  </si>
  <si>
    <t>武汉博畅通信设备有限责任公司</t>
  </si>
  <si>
    <t>武汉众联益科技有限公司</t>
  </si>
  <si>
    <t>湖北天能地源科技有限公司</t>
  </si>
  <si>
    <t>武汉市恒星防水材料有限公司</t>
  </si>
  <si>
    <t>湖北中科网络科技股份有限公司</t>
  </si>
  <si>
    <t>武汉恩倍思科技有限公司</t>
  </si>
  <si>
    <t>武汉德谷医学检验实验室有限公司</t>
  </si>
  <si>
    <t>武汉宝洁环境工程技术有限公司</t>
  </si>
  <si>
    <t>武汉精潮钢结构有限公司</t>
  </si>
  <si>
    <t>母婴友好（武汉）健康服务有限公司</t>
  </si>
  <si>
    <t>湖北天存信息技术有限公司</t>
  </si>
  <si>
    <t>武汉嘉瑞德科技有限公司</t>
  </si>
  <si>
    <t>湖北汉加新材料有限公司</t>
  </si>
  <si>
    <t>武汉容晟吉美科技有限公司</t>
  </si>
  <si>
    <t>中挂（武汉）科技发展集团有限公司</t>
  </si>
  <si>
    <t>湖北正介朋合建设工程有限公司</t>
  </si>
  <si>
    <t>武汉市哈哈便利科技有限公司</t>
  </si>
  <si>
    <t>武汉食和岛网络科技有限公司</t>
  </si>
  <si>
    <t>武汉康复得生物科技股份有限公司</t>
  </si>
  <si>
    <t>武汉鑫鸿通盛实业发展有限责任公司</t>
  </si>
  <si>
    <t>武汉雄驰机电设备有限公司</t>
  </si>
  <si>
    <t>武汉时泰环保科技有限公司</t>
  </si>
  <si>
    <t>湖北金广农业科技有限公司</t>
  </si>
  <si>
    <t>武汉市图腾工贸发展有限公司</t>
  </si>
  <si>
    <t>中水信通科技（武汉）有限公司</t>
  </si>
  <si>
    <t>武汉中谷联创光电科技股份有限公司</t>
  </si>
  <si>
    <t>武汉安数信息技术有限公司</t>
  </si>
  <si>
    <t>湖北明祥基业科技有限公司</t>
  </si>
  <si>
    <t>迈郝特（武汉）实业有限公司</t>
  </si>
  <si>
    <t>武汉朋鼎科技有限公司</t>
  </si>
  <si>
    <t>武汉优地联创设计工程有限公司</t>
  </si>
  <si>
    <t>中型</t>
  </si>
  <si>
    <t>武汉齐达康能源装备有限公司</t>
  </si>
  <si>
    <t>武汉东智科技股份有限公司</t>
  </si>
  <si>
    <t>武汉瑞景环境修复工程有限公司</t>
  </si>
  <si>
    <t>湖北泰跃卫星技术发展股份有限公司</t>
  </si>
  <si>
    <t>湖北地信科技集团股份有限公司</t>
  </si>
  <si>
    <t>武汉能钠智能装备技术股份有限公司</t>
  </si>
  <si>
    <t>武汉西莫制药有限公司</t>
  </si>
  <si>
    <t>武汉永力睿源科技有限公司</t>
  </si>
  <si>
    <t>武汉大晟极科技有限公司</t>
  </si>
  <si>
    <t>武汉东信同邦信息技术有限公司</t>
  </si>
  <si>
    <t>武汉菲旺软件技术有限责任公司</t>
  </si>
  <si>
    <t>武汉鸿劲金属铝业有限公司</t>
  </si>
  <si>
    <t>武汉汇多互动信息技术有限公司</t>
  </si>
  <si>
    <t>武汉市多比特信息科技有限公司</t>
  </si>
  <si>
    <t>武汉市腾亚科技有限公司</t>
  </si>
  <si>
    <t>武汉无线飞翔科技有限公司</t>
  </si>
  <si>
    <t>武汉元光科技有限公司</t>
  </si>
  <si>
    <t>武汉指娱互动信息技术有限公司</t>
  </si>
  <si>
    <t>武汉旭思科技有限公司</t>
  </si>
  <si>
    <t>武汉天恒信息技术有限公司</t>
  </si>
  <si>
    <t>艾普工华科技（武汉）有限公司</t>
  </si>
  <si>
    <t>湖北楚创高科农业有限公司</t>
  </si>
  <si>
    <t>湖北金拓维信息技术有限公司</t>
  </si>
  <si>
    <t>武汉飞沃科技有限公司</t>
  </si>
  <si>
    <t>湖北益健堂科技股份有限公司</t>
  </si>
  <si>
    <t>武汉飞米精工科技有限公司</t>
  </si>
  <si>
    <t>武汉南华工业设备工程股份有限公司</t>
  </si>
  <si>
    <t>鸣飞伟业技术有限公司</t>
  </si>
  <si>
    <t>武汉客车制造股份有限公司</t>
  </si>
  <si>
    <t>武汉立世达电力科技有限公司</t>
  </si>
  <si>
    <t>武汉智云集思技术有限公司</t>
  </si>
  <si>
    <t>语联网（武汉)信息技术有限公司</t>
  </si>
  <si>
    <t>武汉数码刀医疗有限公司</t>
  </si>
  <si>
    <t>武汉奋进智能机器有限公司</t>
  </si>
  <si>
    <t>武汉物易云通网络科技有限公司</t>
  </si>
  <si>
    <t>武汉博联特科技有限公司</t>
  </si>
  <si>
    <t>武汉昱铭通讯科技有限公司</t>
  </si>
  <si>
    <t>武汉楚誉科技股份有限公司</t>
  </si>
  <si>
    <t>武汉朗和怡家环境系统工程技术有限公司</t>
  </si>
  <si>
    <t>湖北省道达建筑劳务有限公司</t>
  </si>
  <si>
    <t>湖北中钢联冶金工程有限公司</t>
  </si>
  <si>
    <t>武汉鲸禾科技有限公司</t>
  </si>
  <si>
    <t>武汉卓成节能科技股份有限公司</t>
  </si>
  <si>
    <t>湖北英瑞德信息技术有限公司</t>
  </si>
  <si>
    <t>武汉精臣智慧标识科技有限公司</t>
  </si>
  <si>
    <t>湖北省港路勘测设计咨询有限公司</t>
  </si>
  <si>
    <t>毕昇云（武汉）信息技术有限公司</t>
  </si>
  <si>
    <t>武汉诺安药业有限公司</t>
  </si>
  <si>
    <t>武汉安保通科技有限公司</t>
  </si>
  <si>
    <t>武汉开明高新科技有限公司</t>
  </si>
  <si>
    <t>湖北炬创环境艺术工程有限公司</t>
  </si>
  <si>
    <t>武汉光驰教育科技股份有限公司</t>
  </si>
  <si>
    <t>武汉疏能新材料有限公司</t>
  </si>
  <si>
    <t>武汉显捷电子有限公司</t>
  </si>
  <si>
    <t>武汉曙光汽车附件有限公司</t>
  </si>
  <si>
    <t>车城智能装备（武汉）有限公司</t>
  </si>
  <si>
    <t>湖北晶锐达电子科技有限公司</t>
  </si>
  <si>
    <t>武汉普宇科技有限公司</t>
  </si>
  <si>
    <t>慧生活信息技术有限公司</t>
  </si>
  <si>
    <t>武汉国信映盛互动技术有限公司</t>
  </si>
  <si>
    <t>武汉卓能电气有限公司</t>
  </si>
  <si>
    <t>武汉江扬环境科技股份有限公司</t>
  </si>
  <si>
    <t>武汉博润通文化科技股份有限公司</t>
  </si>
  <si>
    <t>武汉宏利达机电工程有限公司</t>
  </si>
  <si>
    <t>湖北兆元科技有限公司</t>
  </si>
  <si>
    <t>武汉万昌机电设备有限公司</t>
  </si>
  <si>
    <t>武汉市泮水碳素制品有限公司</t>
  </si>
  <si>
    <t>武汉欣远自控工程有限公司</t>
  </si>
  <si>
    <t>武汉华瑞伏安电力科技有限公司</t>
  </si>
  <si>
    <t>武汉仕云科技有限公司</t>
  </si>
  <si>
    <t>/</t>
  </si>
</sst>
</file>

<file path=xl/styles.xml><?xml version="1.0" encoding="utf-8"?>
<styleSheet xmlns="http://schemas.openxmlformats.org/spreadsheetml/2006/main">
  <numFmts count="8">
    <numFmt numFmtId="176" formatCode="0.0%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00_ "/>
    <numFmt numFmtId="44" formatCode="_ &quot;￥&quot;* #,##0.00_ ;_ &quot;￥&quot;* \-#,##0.00_ ;_ &quot;￥&quot;* &quot;-&quot;??_ ;_ @_ "/>
    <numFmt numFmtId="178" formatCode="#,##0.0000"/>
    <numFmt numFmtId="179" formatCode="yyyy/m/d;@"/>
  </numFmts>
  <fonts count="30"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sz val="12"/>
      <name val="仿宋"/>
      <charset val="134"/>
    </font>
    <font>
      <sz val="18"/>
      <name val="仿宋"/>
      <charset val="134"/>
    </font>
    <font>
      <sz val="14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1" fillId="12" borderId="17" applyNumberFormat="false" applyAlignment="false" applyProtection="false">
      <alignment vertical="center"/>
    </xf>
    <xf numFmtId="0" fontId="20" fillId="13" borderId="16" applyNumberFormat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9" fillId="0" borderId="1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7" fillId="0" borderId="20" applyNumberFormat="false" applyFill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23" borderId="21" applyNumberFormat="false" applyFon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9" fillId="12" borderId="15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8" fillId="11" borderId="15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2" xfId="0" applyFont="true" applyFill="true" applyBorder="true" applyAlignment="true" applyProtection="true">
      <alignment horizontal="center" vertical="center" wrapText="true"/>
    </xf>
    <xf numFmtId="178" fontId="8" fillId="0" borderId="2" xfId="0" applyNumberFormat="true" applyFont="true" applyFill="true" applyBorder="true" applyAlignment="true" applyProtection="true">
      <alignment horizontal="center" vertical="center" wrapText="true"/>
    </xf>
    <xf numFmtId="179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8" fillId="0" borderId="4" xfId="0" applyFont="true" applyFill="true" applyBorder="true" applyAlignment="true" applyProtection="true">
      <alignment horizontal="center" vertical="center" wrapText="true"/>
    </xf>
    <xf numFmtId="10" fontId="8" fillId="0" borderId="5" xfId="40" applyNumberFormat="true" applyFont="true" applyFill="true" applyBorder="true" applyAlignment="true">
      <alignment horizontal="center" vertical="center"/>
    </xf>
    <xf numFmtId="177" fontId="8" fillId="0" borderId="6" xfId="0" applyNumberFormat="true" applyFont="true" applyFill="true" applyBorder="true" applyAlignment="true" applyProtection="true">
      <alignment horizontal="center" vertical="center" wrapText="true"/>
    </xf>
    <xf numFmtId="176" fontId="8" fillId="0" borderId="5" xfId="40" applyNumberFormat="true" applyFont="true" applyFill="true" applyBorder="true" applyAlignment="true">
      <alignment horizontal="center" vertical="center"/>
    </xf>
    <xf numFmtId="178" fontId="8" fillId="0" borderId="7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6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right" vertical="center" wrapText="true"/>
    </xf>
    <xf numFmtId="177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8" fillId="0" borderId="5" xfId="0" applyNumberFormat="true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/>
    </xf>
    <xf numFmtId="178" fontId="8" fillId="0" borderId="4" xfId="0" applyNumberFormat="true" applyFont="true" applyFill="true" applyBorder="true" applyAlignment="true" applyProtection="true">
      <alignment horizontal="center" vertical="center" wrapText="true"/>
    </xf>
    <xf numFmtId="179" fontId="8" fillId="0" borderId="4" xfId="0" applyNumberFormat="true" applyFont="true" applyFill="true" applyBorder="true" applyAlignment="true" applyProtection="true">
      <alignment horizontal="center" vertical="center" wrapText="true"/>
    </xf>
    <xf numFmtId="0" fontId="8" fillId="0" borderId="9" xfId="0" applyFont="true" applyFill="true" applyBorder="true" applyAlignment="true" applyProtection="true">
      <alignment horizontal="center" vertical="center" wrapText="true"/>
    </xf>
    <xf numFmtId="10" fontId="8" fillId="0" borderId="10" xfId="40" applyNumberFormat="true" applyFont="true" applyFill="true" applyBorder="true" applyAlignment="true">
      <alignment horizontal="center" vertical="center"/>
    </xf>
    <xf numFmtId="177" fontId="8" fillId="0" borderId="11" xfId="0" applyNumberFormat="true" applyFont="true" applyFill="true" applyBorder="true" applyAlignment="true" applyProtection="true">
      <alignment horizontal="center" vertical="center" wrapText="true"/>
    </xf>
    <xf numFmtId="176" fontId="8" fillId="0" borderId="10" xfId="40" applyNumberFormat="true" applyFont="true" applyFill="true" applyBorder="true" applyAlignment="true">
      <alignment horizontal="center" vertical="center"/>
    </xf>
    <xf numFmtId="178" fontId="8" fillId="0" borderId="12" xfId="0" applyNumberFormat="true" applyFont="true" applyFill="true" applyBorder="true" applyAlignment="true" applyProtection="true">
      <alignment horizontal="center" vertical="center" wrapText="true"/>
    </xf>
    <xf numFmtId="0" fontId="8" fillId="0" borderId="10" xfId="0" applyFont="true" applyFill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/>
    </xf>
    <xf numFmtId="0" fontId="8" fillId="0" borderId="13" xfId="0" applyFont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1"/>
  <sheetViews>
    <sheetView tabSelected="1" zoomScale="90" zoomScaleNormal="90" workbookViewId="0">
      <pane xSplit="2" ySplit="4" topLeftCell="C113" activePane="bottomRight" state="frozen"/>
      <selection/>
      <selection pane="topRight"/>
      <selection pane="bottomLeft"/>
      <selection pane="bottomRight" activeCell="F122" sqref="F122"/>
    </sheetView>
  </sheetViews>
  <sheetFormatPr defaultColWidth="10.8333333333333" defaultRowHeight="13.2" customHeight="true"/>
  <cols>
    <col min="1" max="1" width="5.70833333333333" customWidth="true"/>
    <col min="2" max="2" width="16.2416666666667" style="5" customWidth="true"/>
    <col min="3" max="3" width="16.15" style="5" customWidth="true"/>
    <col min="4" max="4" width="5.775" style="5" customWidth="true"/>
    <col min="5" max="5" width="12.0666666666667" style="5" customWidth="true"/>
    <col min="6" max="6" width="10.2833333333333" style="5" customWidth="true"/>
    <col min="7" max="7" width="11" style="5" customWidth="true"/>
    <col min="8" max="8" width="4.91666666666667" style="5" customWidth="true"/>
    <col min="9" max="9" width="5.425" style="5" customWidth="true"/>
    <col min="10" max="10" width="8.74166666666667" style="5" customWidth="true"/>
    <col min="11" max="11" width="5.91666666666667" style="5" customWidth="true"/>
    <col min="12" max="12" width="9.25833333333333" style="5" customWidth="true"/>
    <col min="13" max="13" width="12.1416666666667" customWidth="true"/>
    <col min="14" max="14" width="18.3666666666667" style="6" customWidth="true"/>
  </cols>
  <sheetData>
    <row r="1" ht="22.5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  <c r="N1" s="22"/>
    </row>
    <row r="2" s="1" customFormat="true" ht="23" customHeight="true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3"/>
    </row>
    <row r="3" s="2" customFormat="true" ht="19" customHeight="true" spans="1:14">
      <c r="A3" s="10"/>
      <c r="B3" s="11"/>
      <c r="C3" s="11"/>
      <c r="D3" s="11"/>
      <c r="E3" s="11"/>
      <c r="F3" s="11"/>
      <c r="G3" s="11"/>
      <c r="H3" s="10"/>
      <c r="I3" s="11"/>
      <c r="J3" s="11"/>
      <c r="K3" s="11"/>
      <c r="L3" s="11"/>
      <c r="M3" s="24"/>
      <c r="N3" s="25" t="s">
        <v>2</v>
      </c>
    </row>
    <row r="4" s="3" customFormat="true" ht="69" customHeight="true" spans="1:14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7" t="s">
        <v>11</v>
      </c>
      <c r="J4" s="13" t="s">
        <v>12</v>
      </c>
      <c r="K4" s="13" t="s">
        <v>13</v>
      </c>
      <c r="L4" s="13" t="s">
        <v>14</v>
      </c>
      <c r="M4" s="26" t="s">
        <v>15</v>
      </c>
      <c r="N4" s="26" t="s">
        <v>16</v>
      </c>
    </row>
    <row r="5" s="3" customFormat="true" ht="28" customHeight="true" spans="1:14">
      <c r="A5" s="12">
        <v>1</v>
      </c>
      <c r="B5" s="13" t="s">
        <v>17</v>
      </c>
      <c r="C5" s="13" t="s">
        <v>17</v>
      </c>
      <c r="D5" s="13" t="s">
        <v>18</v>
      </c>
      <c r="E5" s="14">
        <v>500</v>
      </c>
      <c r="F5" s="15">
        <v>44939</v>
      </c>
      <c r="G5" s="15">
        <v>45302</v>
      </c>
      <c r="H5" s="16">
        <f t="shared" ref="H5:H68" si="0">+G5-F5</f>
        <v>363</v>
      </c>
      <c r="I5" s="18">
        <v>0.046</v>
      </c>
      <c r="J5" s="19">
        <f>5-0.027397</f>
        <v>4.972603</v>
      </c>
      <c r="K5" s="20">
        <v>0.01</v>
      </c>
      <c r="L5" s="21">
        <f t="shared" ref="L5:L68" si="1">ROUNDDOWN(E5*H5/365*1%,4)</f>
        <v>4.9726</v>
      </c>
      <c r="M5" s="27">
        <v>4.9726</v>
      </c>
      <c r="N5" s="27"/>
    </row>
    <row r="6" s="3" customFormat="true" ht="28" customHeight="true" spans="1:14">
      <c r="A6" s="12">
        <v>2</v>
      </c>
      <c r="B6" s="13" t="s">
        <v>19</v>
      </c>
      <c r="C6" s="13" t="s">
        <v>19</v>
      </c>
      <c r="D6" s="13" t="s">
        <v>18</v>
      </c>
      <c r="E6" s="14">
        <v>150</v>
      </c>
      <c r="F6" s="15">
        <v>44944</v>
      </c>
      <c r="G6" s="15">
        <v>45308</v>
      </c>
      <c r="H6" s="16">
        <f t="shared" si="0"/>
        <v>364</v>
      </c>
      <c r="I6" s="18">
        <v>0.045</v>
      </c>
      <c r="J6" s="19">
        <f>1.5-0.00411</f>
        <v>1.49589</v>
      </c>
      <c r="K6" s="20">
        <v>0.01</v>
      </c>
      <c r="L6" s="21">
        <f t="shared" si="1"/>
        <v>1.4958</v>
      </c>
      <c r="M6" s="27">
        <v>1.4958</v>
      </c>
      <c r="N6" s="27"/>
    </row>
    <row r="7" s="3" customFormat="true" ht="28" customHeight="true" spans="1:14">
      <c r="A7" s="12">
        <v>3</v>
      </c>
      <c r="B7" s="13" t="s">
        <v>20</v>
      </c>
      <c r="C7" s="13" t="s">
        <v>20</v>
      </c>
      <c r="D7" s="13" t="s">
        <v>18</v>
      </c>
      <c r="E7" s="14">
        <v>500</v>
      </c>
      <c r="F7" s="15">
        <v>44979</v>
      </c>
      <c r="G7" s="15">
        <v>45343</v>
      </c>
      <c r="H7" s="16">
        <f t="shared" si="0"/>
        <v>364</v>
      </c>
      <c r="I7" s="18">
        <v>0.0395</v>
      </c>
      <c r="J7" s="19">
        <f>5-0.013699</f>
        <v>4.986301</v>
      </c>
      <c r="K7" s="20">
        <v>0.01</v>
      </c>
      <c r="L7" s="21">
        <f t="shared" si="1"/>
        <v>4.9863</v>
      </c>
      <c r="M7" s="27">
        <v>4.9863</v>
      </c>
      <c r="N7" s="27"/>
    </row>
    <row r="8" s="3" customFormat="true" ht="28" customHeight="true" spans="1:14">
      <c r="A8" s="12">
        <v>4</v>
      </c>
      <c r="B8" s="13" t="s">
        <v>21</v>
      </c>
      <c r="C8" s="13" t="s">
        <v>21</v>
      </c>
      <c r="D8" s="13" t="s">
        <v>18</v>
      </c>
      <c r="E8" s="14">
        <v>500</v>
      </c>
      <c r="F8" s="15">
        <v>44999</v>
      </c>
      <c r="G8" s="15">
        <v>45364</v>
      </c>
      <c r="H8" s="16">
        <f t="shared" si="0"/>
        <v>365</v>
      </c>
      <c r="I8" s="18">
        <v>0.038</v>
      </c>
      <c r="J8" s="19">
        <v>5</v>
      </c>
      <c r="K8" s="20">
        <v>0.01</v>
      </c>
      <c r="L8" s="21">
        <f t="shared" si="1"/>
        <v>5</v>
      </c>
      <c r="M8" s="27">
        <v>5</v>
      </c>
      <c r="N8" s="27"/>
    </row>
    <row r="9" s="3" customFormat="true" ht="28" customHeight="true" spans="1:14">
      <c r="A9" s="12">
        <v>5</v>
      </c>
      <c r="B9" s="13" t="s">
        <v>22</v>
      </c>
      <c r="C9" s="13" t="s">
        <v>22</v>
      </c>
      <c r="D9" s="13" t="s">
        <v>18</v>
      </c>
      <c r="E9" s="14">
        <v>500</v>
      </c>
      <c r="F9" s="15">
        <v>45016</v>
      </c>
      <c r="G9" s="15">
        <v>45383</v>
      </c>
      <c r="H9" s="16">
        <f t="shared" si="0"/>
        <v>367</v>
      </c>
      <c r="I9" s="18">
        <v>0.045</v>
      </c>
      <c r="J9" s="19">
        <v>5</v>
      </c>
      <c r="K9" s="20">
        <v>0.01</v>
      </c>
      <c r="L9" s="21">
        <f t="shared" si="1"/>
        <v>5.0273</v>
      </c>
      <c r="M9" s="27">
        <v>5</v>
      </c>
      <c r="N9" s="27"/>
    </row>
    <row r="10" s="3" customFormat="true" ht="28" customHeight="true" spans="1:14">
      <c r="A10" s="12">
        <v>6</v>
      </c>
      <c r="B10" s="13" t="s">
        <v>23</v>
      </c>
      <c r="C10" s="13" t="s">
        <v>23</v>
      </c>
      <c r="D10" s="13" t="s">
        <v>18</v>
      </c>
      <c r="E10" s="14">
        <v>600</v>
      </c>
      <c r="F10" s="15">
        <v>45016</v>
      </c>
      <c r="G10" s="15">
        <v>45383</v>
      </c>
      <c r="H10" s="16">
        <f t="shared" si="0"/>
        <v>367</v>
      </c>
      <c r="I10" s="18">
        <v>0.0435</v>
      </c>
      <c r="J10" s="19">
        <v>6</v>
      </c>
      <c r="K10" s="20">
        <v>0.01</v>
      </c>
      <c r="L10" s="21">
        <f t="shared" si="1"/>
        <v>6.0328</v>
      </c>
      <c r="M10" s="28">
        <v>5</v>
      </c>
      <c r="N10" s="27"/>
    </row>
    <row r="11" s="3" customFormat="true" ht="28" customHeight="true" spans="1:14">
      <c r="A11" s="12">
        <v>7</v>
      </c>
      <c r="B11" s="13" t="s">
        <v>20</v>
      </c>
      <c r="C11" s="13" t="s">
        <v>20</v>
      </c>
      <c r="D11" s="13" t="s">
        <v>18</v>
      </c>
      <c r="E11" s="14">
        <v>100</v>
      </c>
      <c r="F11" s="15">
        <v>45044</v>
      </c>
      <c r="G11" s="15">
        <v>45344</v>
      </c>
      <c r="H11" s="16">
        <f t="shared" si="0"/>
        <v>300</v>
      </c>
      <c r="I11" s="18">
        <v>0.04</v>
      </c>
      <c r="J11" s="19">
        <f>1-0.178082</f>
        <v>0.821918</v>
      </c>
      <c r="K11" s="20">
        <v>0.01</v>
      </c>
      <c r="L11" s="21">
        <f t="shared" si="1"/>
        <v>0.8219</v>
      </c>
      <c r="M11" s="27">
        <v>0.8219</v>
      </c>
      <c r="N11" s="27"/>
    </row>
    <row r="12" s="3" customFormat="true" ht="28" customHeight="true" spans="1:14">
      <c r="A12" s="12">
        <v>8</v>
      </c>
      <c r="B12" s="13" t="s">
        <v>24</v>
      </c>
      <c r="C12" s="13" t="s">
        <v>24</v>
      </c>
      <c r="D12" s="13" t="s">
        <v>18</v>
      </c>
      <c r="E12" s="14">
        <v>300</v>
      </c>
      <c r="F12" s="15">
        <v>45057</v>
      </c>
      <c r="G12" s="15">
        <v>45422</v>
      </c>
      <c r="H12" s="16">
        <f t="shared" si="0"/>
        <v>365</v>
      </c>
      <c r="I12" s="18">
        <v>0.046</v>
      </c>
      <c r="J12" s="19">
        <v>3</v>
      </c>
      <c r="K12" s="20">
        <v>0.01</v>
      </c>
      <c r="L12" s="21">
        <f t="shared" si="1"/>
        <v>3</v>
      </c>
      <c r="M12" s="27">
        <v>3</v>
      </c>
      <c r="N12" s="27"/>
    </row>
    <row r="13" s="3" customFormat="true" ht="28" customHeight="true" spans="1:14">
      <c r="A13" s="12">
        <v>9</v>
      </c>
      <c r="B13" s="13" t="s">
        <v>25</v>
      </c>
      <c r="C13" s="13" t="s">
        <v>25</v>
      </c>
      <c r="D13" s="13" t="s">
        <v>18</v>
      </c>
      <c r="E13" s="14">
        <v>500</v>
      </c>
      <c r="F13" s="15">
        <v>45093</v>
      </c>
      <c r="G13" s="15">
        <v>45457</v>
      </c>
      <c r="H13" s="16">
        <f t="shared" si="0"/>
        <v>364</v>
      </c>
      <c r="I13" s="18">
        <v>0.043</v>
      </c>
      <c r="J13" s="19">
        <f>5-0.013699</f>
        <v>4.986301</v>
      </c>
      <c r="K13" s="20">
        <v>0.01</v>
      </c>
      <c r="L13" s="21">
        <f t="shared" si="1"/>
        <v>4.9863</v>
      </c>
      <c r="M13" s="27">
        <v>4.9863</v>
      </c>
      <c r="N13" s="27"/>
    </row>
    <row r="14" s="3" customFormat="true" ht="28" customHeight="true" spans="1:14">
      <c r="A14" s="12">
        <v>10</v>
      </c>
      <c r="B14" s="13" t="s">
        <v>25</v>
      </c>
      <c r="C14" s="13" t="s">
        <v>25</v>
      </c>
      <c r="D14" s="13" t="s">
        <v>18</v>
      </c>
      <c r="E14" s="14">
        <v>200</v>
      </c>
      <c r="F14" s="15">
        <v>45093</v>
      </c>
      <c r="G14" s="15">
        <v>45457</v>
      </c>
      <c r="H14" s="16">
        <f t="shared" si="0"/>
        <v>364</v>
      </c>
      <c r="I14" s="18">
        <v>0.043</v>
      </c>
      <c r="J14" s="19">
        <f>2-0.005479</f>
        <v>1.994521</v>
      </c>
      <c r="K14" s="20">
        <v>0.01</v>
      </c>
      <c r="L14" s="21">
        <f t="shared" si="1"/>
        <v>1.9945</v>
      </c>
      <c r="M14" s="28">
        <v>0.9972</v>
      </c>
      <c r="N14" s="27"/>
    </row>
    <row r="15" s="3" customFormat="true" ht="28" customHeight="true" spans="1:14">
      <c r="A15" s="12">
        <v>11</v>
      </c>
      <c r="B15" s="13" t="s">
        <v>26</v>
      </c>
      <c r="C15" s="13" t="s">
        <v>26</v>
      </c>
      <c r="D15" s="13" t="s">
        <v>18</v>
      </c>
      <c r="E15" s="14">
        <v>500</v>
      </c>
      <c r="F15" s="15">
        <v>45102</v>
      </c>
      <c r="G15" s="15">
        <v>45467</v>
      </c>
      <c r="H15" s="16">
        <f t="shared" si="0"/>
        <v>365</v>
      </c>
      <c r="I15" s="18">
        <v>0.045</v>
      </c>
      <c r="J15" s="19">
        <v>5</v>
      </c>
      <c r="K15" s="20">
        <v>0.01</v>
      </c>
      <c r="L15" s="21">
        <f t="shared" si="1"/>
        <v>5</v>
      </c>
      <c r="M15" s="27">
        <v>5</v>
      </c>
      <c r="N15" s="27"/>
    </row>
    <row r="16" s="3" customFormat="true" ht="28" customHeight="true" spans="1:14">
      <c r="A16" s="12">
        <v>12</v>
      </c>
      <c r="B16" s="13" t="s">
        <v>23</v>
      </c>
      <c r="C16" s="13" t="s">
        <v>23</v>
      </c>
      <c r="D16" s="13" t="s">
        <v>18</v>
      </c>
      <c r="E16" s="14">
        <v>200</v>
      </c>
      <c r="F16" s="15">
        <v>45104</v>
      </c>
      <c r="G16" s="15">
        <v>45469</v>
      </c>
      <c r="H16" s="16">
        <f t="shared" si="0"/>
        <v>365</v>
      </c>
      <c r="I16" s="18">
        <v>0.0435</v>
      </c>
      <c r="J16" s="19">
        <v>2</v>
      </c>
      <c r="K16" s="20">
        <v>0.01</v>
      </c>
      <c r="L16" s="21">
        <f t="shared" si="1"/>
        <v>2</v>
      </c>
      <c r="M16" s="28">
        <v>0</v>
      </c>
      <c r="N16" s="29" t="s">
        <v>27</v>
      </c>
    </row>
    <row r="17" s="3" customFormat="true" ht="28" customHeight="true" spans="1:14">
      <c r="A17" s="12">
        <v>13</v>
      </c>
      <c r="B17" s="13" t="s">
        <v>28</v>
      </c>
      <c r="C17" s="13" t="s">
        <v>28</v>
      </c>
      <c r="D17" s="13" t="s">
        <v>18</v>
      </c>
      <c r="E17" s="14">
        <v>500</v>
      </c>
      <c r="F17" s="15">
        <v>45105</v>
      </c>
      <c r="G17" s="15">
        <v>45461</v>
      </c>
      <c r="H17" s="16">
        <f t="shared" si="0"/>
        <v>356</v>
      </c>
      <c r="I17" s="18">
        <v>0.04</v>
      </c>
      <c r="J17" s="19">
        <f>5-0.123288</f>
        <v>4.876712</v>
      </c>
      <c r="K17" s="20">
        <v>0.01</v>
      </c>
      <c r="L17" s="21">
        <f t="shared" si="1"/>
        <v>4.8767</v>
      </c>
      <c r="M17" s="27">
        <v>4.8767</v>
      </c>
      <c r="N17" s="27"/>
    </row>
    <row r="18" s="3" customFormat="true" ht="28" customHeight="true" spans="1:14">
      <c r="A18" s="12">
        <v>14</v>
      </c>
      <c r="B18" s="13" t="s">
        <v>29</v>
      </c>
      <c r="C18" s="13" t="s">
        <v>29</v>
      </c>
      <c r="D18" s="13" t="s">
        <v>18</v>
      </c>
      <c r="E18" s="14">
        <v>400</v>
      </c>
      <c r="F18" s="15">
        <v>45106</v>
      </c>
      <c r="G18" s="15">
        <v>45471</v>
      </c>
      <c r="H18" s="16">
        <f t="shared" si="0"/>
        <v>365</v>
      </c>
      <c r="I18" s="18">
        <v>0.04</v>
      </c>
      <c r="J18" s="19">
        <v>4</v>
      </c>
      <c r="K18" s="20">
        <v>0.01</v>
      </c>
      <c r="L18" s="21">
        <f t="shared" si="1"/>
        <v>4</v>
      </c>
      <c r="M18" s="27">
        <v>4</v>
      </c>
      <c r="N18" s="27"/>
    </row>
    <row r="19" s="3" customFormat="true" ht="28" customHeight="true" spans="1:14">
      <c r="A19" s="12">
        <v>15</v>
      </c>
      <c r="B19" s="13" t="s">
        <v>30</v>
      </c>
      <c r="C19" s="13" t="s">
        <v>30</v>
      </c>
      <c r="D19" s="13" t="s">
        <v>18</v>
      </c>
      <c r="E19" s="14">
        <v>300</v>
      </c>
      <c r="F19" s="15">
        <v>45167</v>
      </c>
      <c r="G19" s="15">
        <v>45532</v>
      </c>
      <c r="H19" s="16">
        <f t="shared" si="0"/>
        <v>365</v>
      </c>
      <c r="I19" s="18">
        <v>0.044</v>
      </c>
      <c r="J19" s="19">
        <v>3</v>
      </c>
      <c r="K19" s="20">
        <v>0.01</v>
      </c>
      <c r="L19" s="21">
        <f t="shared" si="1"/>
        <v>3</v>
      </c>
      <c r="M19" s="27">
        <v>3</v>
      </c>
      <c r="N19" s="27"/>
    </row>
    <row r="20" s="3" customFormat="true" ht="28" customHeight="true" spans="1:14">
      <c r="A20" s="12">
        <v>16</v>
      </c>
      <c r="B20" s="13" t="s">
        <v>31</v>
      </c>
      <c r="C20" s="13" t="s">
        <v>31</v>
      </c>
      <c r="D20" s="13" t="s">
        <v>18</v>
      </c>
      <c r="E20" s="14">
        <v>700</v>
      </c>
      <c r="F20" s="15">
        <v>45014</v>
      </c>
      <c r="G20" s="15">
        <v>45379</v>
      </c>
      <c r="H20" s="16">
        <f t="shared" si="0"/>
        <v>365</v>
      </c>
      <c r="I20" s="18">
        <v>0.0385</v>
      </c>
      <c r="J20" s="19">
        <v>7</v>
      </c>
      <c r="K20" s="20">
        <v>0.01</v>
      </c>
      <c r="L20" s="21">
        <f t="shared" si="1"/>
        <v>7</v>
      </c>
      <c r="M20" s="27">
        <v>7</v>
      </c>
      <c r="N20" s="27"/>
    </row>
    <row r="21" s="3" customFormat="true" ht="28" customHeight="true" spans="1:14">
      <c r="A21" s="12">
        <v>17</v>
      </c>
      <c r="B21" s="13" t="s">
        <v>32</v>
      </c>
      <c r="C21" s="13" t="s">
        <v>32</v>
      </c>
      <c r="D21" s="13" t="s">
        <v>18</v>
      </c>
      <c r="E21" s="14">
        <v>500</v>
      </c>
      <c r="F21" s="15">
        <v>45098</v>
      </c>
      <c r="G21" s="15">
        <v>45460</v>
      </c>
      <c r="H21" s="16">
        <f t="shared" si="0"/>
        <v>362</v>
      </c>
      <c r="I21" s="18">
        <v>0.0375</v>
      </c>
      <c r="J21" s="19">
        <f>5-0.041096</f>
        <v>4.958904</v>
      </c>
      <c r="K21" s="20">
        <v>0.01</v>
      </c>
      <c r="L21" s="21">
        <f t="shared" si="1"/>
        <v>4.9589</v>
      </c>
      <c r="M21" s="27">
        <v>4.9589</v>
      </c>
      <c r="N21" s="27"/>
    </row>
    <row r="22" s="3" customFormat="true" ht="28" customHeight="true" spans="1:14">
      <c r="A22" s="12">
        <v>18</v>
      </c>
      <c r="B22" s="13" t="s">
        <v>33</v>
      </c>
      <c r="C22" s="13" t="s">
        <v>33</v>
      </c>
      <c r="D22" s="13" t="s">
        <v>18</v>
      </c>
      <c r="E22" s="14">
        <v>103.3089</v>
      </c>
      <c r="F22" s="15">
        <v>45015</v>
      </c>
      <c r="G22" s="15">
        <v>45381</v>
      </c>
      <c r="H22" s="16">
        <f t="shared" si="0"/>
        <v>366</v>
      </c>
      <c r="I22" s="18">
        <v>0.0495</v>
      </c>
      <c r="J22" s="19">
        <v>1.033089</v>
      </c>
      <c r="K22" s="20">
        <v>0.01</v>
      </c>
      <c r="L22" s="21">
        <f t="shared" si="1"/>
        <v>1.0359</v>
      </c>
      <c r="M22" s="27">
        <v>1.033</v>
      </c>
      <c r="N22" s="27"/>
    </row>
    <row r="23" s="3" customFormat="true" ht="28" customHeight="true" spans="1:14">
      <c r="A23" s="12">
        <v>19</v>
      </c>
      <c r="B23" s="13" t="s">
        <v>33</v>
      </c>
      <c r="C23" s="13" t="s">
        <v>33</v>
      </c>
      <c r="D23" s="13" t="s">
        <v>18</v>
      </c>
      <c r="E23" s="14">
        <v>196.6911</v>
      </c>
      <c r="F23" s="15">
        <v>45015</v>
      </c>
      <c r="G23" s="15">
        <v>45381</v>
      </c>
      <c r="H23" s="16">
        <f t="shared" si="0"/>
        <v>366</v>
      </c>
      <c r="I23" s="18">
        <v>0.0495</v>
      </c>
      <c r="J23" s="19">
        <v>1.966911</v>
      </c>
      <c r="K23" s="20">
        <v>0.01</v>
      </c>
      <c r="L23" s="21">
        <f t="shared" si="1"/>
        <v>1.9722</v>
      </c>
      <c r="M23" s="27">
        <v>1.9669</v>
      </c>
      <c r="N23" s="27"/>
    </row>
    <row r="24" s="3" customFormat="true" ht="28" customHeight="true" spans="1:14">
      <c r="A24" s="12">
        <v>20</v>
      </c>
      <c r="B24" s="13" t="s">
        <v>34</v>
      </c>
      <c r="C24" s="13" t="s">
        <v>34</v>
      </c>
      <c r="D24" s="13" t="s">
        <v>18</v>
      </c>
      <c r="E24" s="14">
        <v>500</v>
      </c>
      <c r="F24" s="15">
        <v>45076</v>
      </c>
      <c r="G24" s="15">
        <v>45442</v>
      </c>
      <c r="H24" s="16">
        <f t="shared" si="0"/>
        <v>366</v>
      </c>
      <c r="I24" s="18">
        <v>0.04</v>
      </c>
      <c r="J24" s="19">
        <v>5</v>
      </c>
      <c r="K24" s="20">
        <v>0.01</v>
      </c>
      <c r="L24" s="21">
        <f t="shared" si="1"/>
        <v>5.0136</v>
      </c>
      <c r="M24" s="27">
        <v>5</v>
      </c>
      <c r="N24" s="27"/>
    </row>
    <row r="25" s="3" customFormat="true" ht="28" customHeight="true" spans="1:14">
      <c r="A25" s="12">
        <v>21</v>
      </c>
      <c r="B25" s="13" t="s">
        <v>35</v>
      </c>
      <c r="C25" s="13" t="s">
        <v>35</v>
      </c>
      <c r="D25" s="13" t="s">
        <v>18</v>
      </c>
      <c r="E25" s="14">
        <v>500</v>
      </c>
      <c r="F25" s="15">
        <v>45106</v>
      </c>
      <c r="G25" s="15">
        <v>45468</v>
      </c>
      <c r="H25" s="16">
        <f t="shared" si="0"/>
        <v>362</v>
      </c>
      <c r="I25" s="18">
        <v>0.0365</v>
      </c>
      <c r="J25" s="19">
        <f>5-0.041096</f>
        <v>4.958904</v>
      </c>
      <c r="K25" s="20">
        <v>0.01</v>
      </c>
      <c r="L25" s="21">
        <f t="shared" si="1"/>
        <v>4.9589</v>
      </c>
      <c r="M25" s="27">
        <v>4.9589</v>
      </c>
      <c r="N25" s="27"/>
    </row>
    <row r="26" s="3" customFormat="true" ht="28" customHeight="true" spans="1:14">
      <c r="A26" s="12">
        <v>22</v>
      </c>
      <c r="B26" s="13" t="s">
        <v>36</v>
      </c>
      <c r="C26" s="13" t="s">
        <v>36</v>
      </c>
      <c r="D26" s="13" t="s">
        <v>18</v>
      </c>
      <c r="E26" s="14">
        <v>500</v>
      </c>
      <c r="F26" s="15">
        <v>45126</v>
      </c>
      <c r="G26" s="15">
        <v>45491</v>
      </c>
      <c r="H26" s="16">
        <f t="shared" si="0"/>
        <v>365</v>
      </c>
      <c r="I26" s="18">
        <v>0.0355</v>
      </c>
      <c r="J26" s="19">
        <v>5</v>
      </c>
      <c r="K26" s="20">
        <v>0.01</v>
      </c>
      <c r="L26" s="21">
        <f t="shared" si="1"/>
        <v>5</v>
      </c>
      <c r="M26" s="27">
        <v>5</v>
      </c>
      <c r="N26" s="27"/>
    </row>
    <row r="27" s="3" customFormat="true" ht="28" customHeight="true" spans="1:14">
      <c r="A27" s="12">
        <v>23</v>
      </c>
      <c r="B27" s="13" t="s">
        <v>37</v>
      </c>
      <c r="C27" s="13" t="s">
        <v>37</v>
      </c>
      <c r="D27" s="13" t="s">
        <v>18</v>
      </c>
      <c r="E27" s="14">
        <v>480</v>
      </c>
      <c r="F27" s="15">
        <v>45016</v>
      </c>
      <c r="G27" s="15">
        <v>45372</v>
      </c>
      <c r="H27" s="16">
        <f t="shared" si="0"/>
        <v>356</v>
      </c>
      <c r="I27" s="18">
        <v>0.05</v>
      </c>
      <c r="J27" s="19">
        <f>4.8-0.118356</f>
        <v>4.681644</v>
      </c>
      <c r="K27" s="20">
        <v>0.01</v>
      </c>
      <c r="L27" s="21">
        <f t="shared" si="1"/>
        <v>4.6816</v>
      </c>
      <c r="M27" s="27">
        <v>4.6816</v>
      </c>
      <c r="N27" s="27"/>
    </row>
    <row r="28" s="3" customFormat="true" ht="28" customHeight="true" spans="1:14">
      <c r="A28" s="12">
        <v>24</v>
      </c>
      <c r="B28" s="13" t="s">
        <v>38</v>
      </c>
      <c r="C28" s="13" t="s">
        <v>38</v>
      </c>
      <c r="D28" s="13" t="s">
        <v>18</v>
      </c>
      <c r="E28" s="14">
        <v>200</v>
      </c>
      <c r="F28" s="15">
        <v>45002</v>
      </c>
      <c r="G28" s="15">
        <v>45358</v>
      </c>
      <c r="H28" s="16">
        <f t="shared" si="0"/>
        <v>356</v>
      </c>
      <c r="I28" s="18">
        <v>0.0375</v>
      </c>
      <c r="J28" s="19">
        <f>2-0.049315</f>
        <v>1.950685</v>
      </c>
      <c r="K28" s="20">
        <v>0.01</v>
      </c>
      <c r="L28" s="21">
        <f t="shared" si="1"/>
        <v>1.9506</v>
      </c>
      <c r="M28" s="27">
        <v>1.9506</v>
      </c>
      <c r="N28" s="27"/>
    </row>
    <row r="29" s="3" customFormat="true" ht="28" customHeight="true" spans="1:14">
      <c r="A29" s="12">
        <v>25</v>
      </c>
      <c r="B29" s="13" t="s">
        <v>39</v>
      </c>
      <c r="C29" s="13" t="s">
        <v>39</v>
      </c>
      <c r="D29" s="13" t="s">
        <v>18</v>
      </c>
      <c r="E29" s="14">
        <v>200</v>
      </c>
      <c r="F29" s="15">
        <v>45106</v>
      </c>
      <c r="G29" s="15">
        <v>45474</v>
      </c>
      <c r="H29" s="16">
        <f t="shared" si="0"/>
        <v>368</v>
      </c>
      <c r="I29" s="18">
        <v>0.042</v>
      </c>
      <c r="J29" s="19">
        <v>2</v>
      </c>
      <c r="K29" s="20">
        <v>0.01</v>
      </c>
      <c r="L29" s="21">
        <f t="shared" si="1"/>
        <v>2.0164</v>
      </c>
      <c r="M29" s="27">
        <v>2</v>
      </c>
      <c r="N29" s="27"/>
    </row>
    <row r="30" s="3" customFormat="true" ht="28" customHeight="true" spans="1:14">
      <c r="A30" s="12">
        <v>26</v>
      </c>
      <c r="B30" s="13" t="s">
        <v>40</v>
      </c>
      <c r="C30" s="13" t="s">
        <v>40</v>
      </c>
      <c r="D30" s="13" t="s">
        <v>18</v>
      </c>
      <c r="E30" s="14">
        <v>500</v>
      </c>
      <c r="F30" s="15">
        <v>45077</v>
      </c>
      <c r="G30" s="15">
        <v>45442</v>
      </c>
      <c r="H30" s="16">
        <f t="shared" si="0"/>
        <v>365</v>
      </c>
      <c r="I30" s="18">
        <v>0.0365</v>
      </c>
      <c r="J30" s="19">
        <v>5</v>
      </c>
      <c r="K30" s="20">
        <v>0.01</v>
      </c>
      <c r="L30" s="21">
        <f t="shared" si="1"/>
        <v>5</v>
      </c>
      <c r="M30" s="27">
        <v>5</v>
      </c>
      <c r="N30" s="27"/>
    </row>
    <row r="31" s="3" customFormat="true" ht="28" customHeight="true" spans="1:14">
      <c r="A31" s="12">
        <v>27</v>
      </c>
      <c r="B31" s="13" t="s">
        <v>41</v>
      </c>
      <c r="C31" s="13" t="s">
        <v>41</v>
      </c>
      <c r="D31" s="13" t="s">
        <v>18</v>
      </c>
      <c r="E31" s="14">
        <v>300</v>
      </c>
      <c r="F31" s="15">
        <v>45072</v>
      </c>
      <c r="G31" s="15">
        <v>45436</v>
      </c>
      <c r="H31" s="16">
        <f t="shared" si="0"/>
        <v>364</v>
      </c>
      <c r="I31" s="18">
        <v>0.0365</v>
      </c>
      <c r="J31" s="19">
        <f>3-0.008219</f>
        <v>2.991781</v>
      </c>
      <c r="K31" s="20">
        <v>0.01</v>
      </c>
      <c r="L31" s="21">
        <f t="shared" si="1"/>
        <v>2.9917</v>
      </c>
      <c r="M31" s="27">
        <v>2.9917</v>
      </c>
      <c r="N31" s="27"/>
    </row>
    <row r="32" s="3" customFormat="true" ht="28" customHeight="true" spans="1:14">
      <c r="A32" s="12">
        <v>28</v>
      </c>
      <c r="B32" s="13" t="s">
        <v>42</v>
      </c>
      <c r="C32" s="13" t="s">
        <v>42</v>
      </c>
      <c r="D32" s="13" t="s">
        <v>18</v>
      </c>
      <c r="E32" s="14">
        <v>500</v>
      </c>
      <c r="F32" s="15">
        <v>45107</v>
      </c>
      <c r="G32" s="15">
        <v>45474</v>
      </c>
      <c r="H32" s="16">
        <f t="shared" si="0"/>
        <v>367</v>
      </c>
      <c r="I32" s="18">
        <v>0.0385</v>
      </c>
      <c r="J32" s="19">
        <v>5</v>
      </c>
      <c r="K32" s="20">
        <v>0.01</v>
      </c>
      <c r="L32" s="21">
        <f t="shared" si="1"/>
        <v>5.0273</v>
      </c>
      <c r="M32" s="27">
        <v>5</v>
      </c>
      <c r="N32" s="27"/>
    </row>
    <row r="33" s="3" customFormat="true" ht="28" customHeight="true" spans="1:14">
      <c r="A33" s="12">
        <v>29</v>
      </c>
      <c r="B33" s="13" t="s">
        <v>43</v>
      </c>
      <c r="C33" s="13" t="s">
        <v>43</v>
      </c>
      <c r="D33" s="13" t="s">
        <v>18</v>
      </c>
      <c r="E33" s="14">
        <v>100</v>
      </c>
      <c r="F33" s="15">
        <v>45286</v>
      </c>
      <c r="G33" s="15">
        <v>45376</v>
      </c>
      <c r="H33" s="16">
        <f t="shared" si="0"/>
        <v>90</v>
      </c>
      <c r="I33" s="18">
        <v>0.03</v>
      </c>
      <c r="J33" s="19">
        <f>1-0.753425</f>
        <v>0.246575</v>
      </c>
      <c r="K33" s="20">
        <v>0.01</v>
      </c>
      <c r="L33" s="21">
        <f t="shared" si="1"/>
        <v>0.2465</v>
      </c>
      <c r="M33" s="27">
        <v>0.2465</v>
      </c>
      <c r="N33" s="27"/>
    </row>
    <row r="34" s="3" customFormat="true" ht="28" customHeight="true" spans="1:14">
      <c r="A34" s="12">
        <v>30</v>
      </c>
      <c r="B34" s="13" t="s">
        <v>44</v>
      </c>
      <c r="C34" s="13" t="s">
        <v>44</v>
      </c>
      <c r="D34" s="13" t="s">
        <v>18</v>
      </c>
      <c r="E34" s="14">
        <v>300</v>
      </c>
      <c r="F34" s="15">
        <v>45043</v>
      </c>
      <c r="G34" s="15">
        <v>45408</v>
      </c>
      <c r="H34" s="16">
        <f t="shared" si="0"/>
        <v>365</v>
      </c>
      <c r="I34" s="18">
        <v>0.04</v>
      </c>
      <c r="J34" s="19">
        <v>3</v>
      </c>
      <c r="K34" s="20">
        <v>0.01</v>
      </c>
      <c r="L34" s="21">
        <f t="shared" si="1"/>
        <v>3</v>
      </c>
      <c r="M34" s="27">
        <v>3</v>
      </c>
      <c r="N34" s="27"/>
    </row>
    <row r="35" s="3" customFormat="true" ht="28" customHeight="true" spans="1:14">
      <c r="A35" s="12">
        <v>31</v>
      </c>
      <c r="B35" s="13" t="s">
        <v>45</v>
      </c>
      <c r="C35" s="13" t="s">
        <v>45</v>
      </c>
      <c r="D35" s="13" t="s">
        <v>18</v>
      </c>
      <c r="E35" s="14">
        <v>700</v>
      </c>
      <c r="F35" s="15">
        <v>45054</v>
      </c>
      <c r="G35" s="15">
        <v>45419</v>
      </c>
      <c r="H35" s="16">
        <f t="shared" si="0"/>
        <v>365</v>
      </c>
      <c r="I35" s="18">
        <v>0.0397</v>
      </c>
      <c r="J35" s="19">
        <v>7</v>
      </c>
      <c r="K35" s="20">
        <v>0.01</v>
      </c>
      <c r="L35" s="21">
        <f t="shared" si="1"/>
        <v>7</v>
      </c>
      <c r="M35" s="27">
        <v>7</v>
      </c>
      <c r="N35" s="27"/>
    </row>
    <row r="36" s="3" customFormat="true" ht="28" customHeight="true" spans="1:14">
      <c r="A36" s="12">
        <v>32</v>
      </c>
      <c r="B36" s="13" t="s">
        <v>46</v>
      </c>
      <c r="C36" s="13" t="s">
        <v>46</v>
      </c>
      <c r="D36" s="13" t="s">
        <v>18</v>
      </c>
      <c r="E36" s="14">
        <v>200</v>
      </c>
      <c r="F36" s="15">
        <v>45077</v>
      </c>
      <c r="G36" s="15">
        <v>45443</v>
      </c>
      <c r="H36" s="16">
        <f t="shared" si="0"/>
        <v>366</v>
      </c>
      <c r="I36" s="18">
        <v>0.0375</v>
      </c>
      <c r="J36" s="19">
        <v>2</v>
      </c>
      <c r="K36" s="20">
        <v>0.01</v>
      </c>
      <c r="L36" s="21">
        <f t="shared" si="1"/>
        <v>2.0054</v>
      </c>
      <c r="M36" s="27">
        <v>2</v>
      </c>
      <c r="N36" s="27"/>
    </row>
    <row r="37" s="3" customFormat="true" ht="28" customHeight="true" spans="1:14">
      <c r="A37" s="12">
        <v>33</v>
      </c>
      <c r="B37" s="13" t="s">
        <v>47</v>
      </c>
      <c r="C37" s="13" t="s">
        <v>47</v>
      </c>
      <c r="D37" s="13" t="s">
        <v>18</v>
      </c>
      <c r="E37" s="14">
        <v>300</v>
      </c>
      <c r="F37" s="15">
        <v>45104</v>
      </c>
      <c r="G37" s="15">
        <v>45464</v>
      </c>
      <c r="H37" s="16">
        <f t="shared" si="0"/>
        <v>360</v>
      </c>
      <c r="I37" s="18">
        <v>0.0385</v>
      </c>
      <c r="J37" s="19">
        <f>3-0.041096</f>
        <v>2.958904</v>
      </c>
      <c r="K37" s="20">
        <v>0.01</v>
      </c>
      <c r="L37" s="21">
        <f t="shared" si="1"/>
        <v>2.9589</v>
      </c>
      <c r="M37" s="27">
        <v>2.9589</v>
      </c>
      <c r="N37" s="27"/>
    </row>
    <row r="38" s="3" customFormat="true" ht="28" customHeight="true" spans="1:14">
      <c r="A38" s="12">
        <v>34</v>
      </c>
      <c r="B38" s="13" t="s">
        <v>48</v>
      </c>
      <c r="C38" s="13" t="s">
        <v>48</v>
      </c>
      <c r="D38" s="13" t="s">
        <v>18</v>
      </c>
      <c r="E38" s="14">
        <v>500</v>
      </c>
      <c r="F38" s="15">
        <v>45139</v>
      </c>
      <c r="G38" s="15">
        <v>45489</v>
      </c>
      <c r="H38" s="16">
        <f t="shared" si="0"/>
        <v>350</v>
      </c>
      <c r="I38" s="18">
        <v>0.0375</v>
      </c>
      <c r="J38" s="19">
        <f>5-0.205479</f>
        <v>4.794521</v>
      </c>
      <c r="K38" s="20">
        <v>0.01</v>
      </c>
      <c r="L38" s="21">
        <f t="shared" si="1"/>
        <v>4.7945</v>
      </c>
      <c r="M38" s="27">
        <v>4.7945</v>
      </c>
      <c r="N38" s="27"/>
    </row>
    <row r="39" s="3" customFormat="true" ht="28" customHeight="true" spans="1:14">
      <c r="A39" s="12">
        <v>35</v>
      </c>
      <c r="B39" s="13" t="s">
        <v>49</v>
      </c>
      <c r="C39" s="13" t="s">
        <v>49</v>
      </c>
      <c r="D39" s="13" t="s">
        <v>18</v>
      </c>
      <c r="E39" s="14">
        <v>300</v>
      </c>
      <c r="F39" s="15">
        <v>45006</v>
      </c>
      <c r="G39" s="15">
        <v>45366</v>
      </c>
      <c r="H39" s="16">
        <f t="shared" si="0"/>
        <v>360</v>
      </c>
      <c r="I39" s="18">
        <v>0.0375</v>
      </c>
      <c r="J39" s="19">
        <f>3-0.041096</f>
        <v>2.958904</v>
      </c>
      <c r="K39" s="20">
        <v>0.01</v>
      </c>
      <c r="L39" s="21">
        <f t="shared" si="1"/>
        <v>2.9589</v>
      </c>
      <c r="M39" s="27">
        <v>2.9589</v>
      </c>
      <c r="N39" s="27"/>
    </row>
    <row r="40" s="4" customFormat="true" ht="28" customHeight="true" spans="1:14">
      <c r="A40" s="12">
        <v>36</v>
      </c>
      <c r="B40" s="13" t="s">
        <v>50</v>
      </c>
      <c r="C40" s="13" t="s">
        <v>50</v>
      </c>
      <c r="D40" s="13" t="s">
        <v>18</v>
      </c>
      <c r="E40" s="14">
        <v>500</v>
      </c>
      <c r="F40" s="15">
        <v>44938</v>
      </c>
      <c r="G40" s="15">
        <v>45268</v>
      </c>
      <c r="H40" s="16">
        <f t="shared" si="0"/>
        <v>330</v>
      </c>
      <c r="I40" s="18">
        <v>0.0435</v>
      </c>
      <c r="J40" s="19">
        <f>5-0.479452</f>
        <v>4.520548</v>
      </c>
      <c r="K40" s="20">
        <v>0.01</v>
      </c>
      <c r="L40" s="21">
        <f t="shared" si="1"/>
        <v>4.5205</v>
      </c>
      <c r="M40" s="27">
        <v>4.5205</v>
      </c>
      <c r="N40" s="27"/>
    </row>
    <row r="41" s="3" customFormat="true" ht="28" customHeight="true" spans="1:14">
      <c r="A41" s="12">
        <v>37</v>
      </c>
      <c r="B41" s="13" t="s">
        <v>51</v>
      </c>
      <c r="C41" s="13" t="s">
        <v>51</v>
      </c>
      <c r="D41" s="13" t="s">
        <v>18</v>
      </c>
      <c r="E41" s="14">
        <v>200</v>
      </c>
      <c r="F41" s="15">
        <v>44967</v>
      </c>
      <c r="G41" s="15">
        <v>45320</v>
      </c>
      <c r="H41" s="16">
        <f t="shared" si="0"/>
        <v>353</v>
      </c>
      <c r="I41" s="18">
        <v>0.046</v>
      </c>
      <c r="J41" s="19">
        <f>2-0.065753</f>
        <v>1.934247</v>
      </c>
      <c r="K41" s="20">
        <v>0.01</v>
      </c>
      <c r="L41" s="21">
        <f t="shared" si="1"/>
        <v>1.9342</v>
      </c>
      <c r="M41" s="27">
        <v>1.9342</v>
      </c>
      <c r="N41" s="27"/>
    </row>
    <row r="42" s="3" customFormat="true" ht="28" customHeight="true" spans="1:14">
      <c r="A42" s="12">
        <v>38</v>
      </c>
      <c r="B42" s="13" t="s">
        <v>52</v>
      </c>
      <c r="C42" s="13" t="s">
        <v>52</v>
      </c>
      <c r="D42" s="13" t="s">
        <v>18</v>
      </c>
      <c r="E42" s="14">
        <v>1000</v>
      </c>
      <c r="F42" s="15">
        <v>45043</v>
      </c>
      <c r="G42" s="15">
        <v>45409</v>
      </c>
      <c r="H42" s="16">
        <f t="shared" si="0"/>
        <v>366</v>
      </c>
      <c r="I42" s="18">
        <v>0.04</v>
      </c>
      <c r="J42" s="19">
        <f>5+5</f>
        <v>10</v>
      </c>
      <c r="K42" s="20">
        <v>0.01</v>
      </c>
      <c r="L42" s="21">
        <f t="shared" si="1"/>
        <v>10.0273</v>
      </c>
      <c r="M42" s="27">
        <v>10</v>
      </c>
      <c r="N42" s="27"/>
    </row>
    <row r="43" s="3" customFormat="true" ht="28" customHeight="true" spans="1:14">
      <c r="A43" s="12">
        <v>39</v>
      </c>
      <c r="B43" s="13" t="s">
        <v>53</v>
      </c>
      <c r="C43" s="13" t="s">
        <v>53</v>
      </c>
      <c r="D43" s="13" t="s">
        <v>18</v>
      </c>
      <c r="E43" s="14">
        <v>300</v>
      </c>
      <c r="F43" s="15">
        <v>45013</v>
      </c>
      <c r="G43" s="15">
        <v>45737</v>
      </c>
      <c r="H43" s="16">
        <f t="shared" si="0"/>
        <v>724</v>
      </c>
      <c r="I43" s="18">
        <v>0.0598</v>
      </c>
      <c r="J43" s="19">
        <v>3</v>
      </c>
      <c r="K43" s="20">
        <v>0.005</v>
      </c>
      <c r="L43" s="21">
        <f t="shared" si="1"/>
        <v>5.9506</v>
      </c>
      <c r="M43" s="27">
        <v>3</v>
      </c>
      <c r="N43" s="27"/>
    </row>
    <row r="44" s="3" customFormat="true" ht="28" customHeight="true" spans="1:14">
      <c r="A44" s="12">
        <v>40</v>
      </c>
      <c r="B44" s="13" t="s">
        <v>53</v>
      </c>
      <c r="C44" s="13" t="s">
        <v>53</v>
      </c>
      <c r="D44" s="13" t="s">
        <v>18</v>
      </c>
      <c r="E44" s="14">
        <v>100</v>
      </c>
      <c r="F44" s="15">
        <v>45013</v>
      </c>
      <c r="G44" s="15">
        <v>45737</v>
      </c>
      <c r="H44" s="16">
        <f t="shared" si="0"/>
        <v>724</v>
      </c>
      <c r="I44" s="18">
        <v>0.0806</v>
      </c>
      <c r="J44" s="19">
        <v>1</v>
      </c>
      <c r="K44" s="20">
        <v>0.005</v>
      </c>
      <c r="L44" s="21">
        <f t="shared" si="1"/>
        <v>1.9835</v>
      </c>
      <c r="M44" s="27">
        <v>1</v>
      </c>
      <c r="N44" s="27"/>
    </row>
    <row r="45" s="3" customFormat="true" ht="28" customHeight="true" spans="1:14">
      <c r="A45" s="12">
        <v>41</v>
      </c>
      <c r="B45" s="13" t="s">
        <v>54</v>
      </c>
      <c r="C45" s="13" t="s">
        <v>54</v>
      </c>
      <c r="D45" s="13" t="s">
        <v>18</v>
      </c>
      <c r="E45" s="14">
        <v>40</v>
      </c>
      <c r="F45" s="15">
        <v>45014</v>
      </c>
      <c r="G45" s="15">
        <v>45380</v>
      </c>
      <c r="H45" s="16">
        <f t="shared" si="0"/>
        <v>366</v>
      </c>
      <c r="I45" s="18">
        <v>0.0598</v>
      </c>
      <c r="J45" s="19">
        <v>0.2</v>
      </c>
      <c r="K45" s="20">
        <v>0.005</v>
      </c>
      <c r="L45" s="21">
        <f t="shared" si="1"/>
        <v>0.401</v>
      </c>
      <c r="M45" s="27">
        <v>0.4</v>
      </c>
      <c r="N45" s="27"/>
    </row>
    <row r="46" s="3" customFormat="true" ht="28" customHeight="true" spans="1:14">
      <c r="A46" s="12">
        <v>42</v>
      </c>
      <c r="B46" s="13" t="s">
        <v>54</v>
      </c>
      <c r="C46" s="13" t="s">
        <v>54</v>
      </c>
      <c r="D46" s="13" t="s">
        <v>18</v>
      </c>
      <c r="E46" s="14">
        <v>20</v>
      </c>
      <c r="F46" s="15">
        <v>45014</v>
      </c>
      <c r="G46" s="15">
        <v>45380</v>
      </c>
      <c r="H46" s="16">
        <f t="shared" si="0"/>
        <v>366</v>
      </c>
      <c r="I46" s="18">
        <v>0.095</v>
      </c>
      <c r="J46" s="19">
        <v>0.1</v>
      </c>
      <c r="K46" s="20">
        <v>0.005</v>
      </c>
      <c r="L46" s="21">
        <f t="shared" si="1"/>
        <v>0.2005</v>
      </c>
      <c r="M46" s="27">
        <v>0.2</v>
      </c>
      <c r="N46" s="27"/>
    </row>
    <row r="47" s="3" customFormat="true" ht="28" customHeight="true" spans="1:14">
      <c r="A47" s="12">
        <v>43</v>
      </c>
      <c r="B47" s="13" t="s">
        <v>55</v>
      </c>
      <c r="C47" s="13" t="s">
        <v>55</v>
      </c>
      <c r="D47" s="13" t="s">
        <v>18</v>
      </c>
      <c r="E47" s="14">
        <v>300</v>
      </c>
      <c r="F47" s="15">
        <v>45014</v>
      </c>
      <c r="G47" s="15">
        <v>45379</v>
      </c>
      <c r="H47" s="16">
        <f t="shared" si="0"/>
        <v>365</v>
      </c>
      <c r="I47" s="18">
        <v>0.04</v>
      </c>
      <c r="J47" s="19">
        <v>1.5</v>
      </c>
      <c r="K47" s="20">
        <v>0.005</v>
      </c>
      <c r="L47" s="21">
        <f t="shared" si="1"/>
        <v>3</v>
      </c>
      <c r="M47" s="27">
        <v>3</v>
      </c>
      <c r="N47" s="27"/>
    </row>
    <row r="48" s="3" customFormat="true" ht="28" customHeight="true" spans="1:14">
      <c r="A48" s="12">
        <v>44</v>
      </c>
      <c r="B48" s="13" t="s">
        <v>56</v>
      </c>
      <c r="C48" s="13" t="s">
        <v>56</v>
      </c>
      <c r="D48" s="13" t="s">
        <v>18</v>
      </c>
      <c r="E48" s="14">
        <v>150</v>
      </c>
      <c r="F48" s="15">
        <v>45041</v>
      </c>
      <c r="G48" s="15">
        <v>45407</v>
      </c>
      <c r="H48" s="16">
        <f t="shared" si="0"/>
        <v>366</v>
      </c>
      <c r="I48" s="18">
        <v>0.045</v>
      </c>
      <c r="J48" s="19">
        <v>0.75</v>
      </c>
      <c r="K48" s="20">
        <v>0.005</v>
      </c>
      <c r="L48" s="21">
        <f t="shared" si="1"/>
        <v>1.5041</v>
      </c>
      <c r="M48" s="27">
        <v>1.5</v>
      </c>
      <c r="N48" s="27"/>
    </row>
    <row r="49" s="3" customFormat="true" ht="28" customHeight="true" spans="1:14">
      <c r="A49" s="12">
        <v>45</v>
      </c>
      <c r="B49" s="13" t="s">
        <v>57</v>
      </c>
      <c r="C49" s="13" t="s">
        <v>57</v>
      </c>
      <c r="D49" s="13" t="s">
        <v>18</v>
      </c>
      <c r="E49" s="14">
        <v>300</v>
      </c>
      <c r="F49" s="15">
        <v>45104</v>
      </c>
      <c r="G49" s="15">
        <v>45447</v>
      </c>
      <c r="H49" s="16">
        <f t="shared" si="0"/>
        <v>343</v>
      </c>
      <c r="I49" s="18">
        <v>0.055</v>
      </c>
      <c r="J49" s="19">
        <v>1.5</v>
      </c>
      <c r="K49" s="20">
        <v>0.005</v>
      </c>
      <c r="L49" s="21">
        <f t="shared" si="1"/>
        <v>2.8191</v>
      </c>
      <c r="M49" s="27">
        <v>2.8191</v>
      </c>
      <c r="N49" s="27"/>
    </row>
    <row r="50" s="3" customFormat="true" ht="28" customHeight="true" spans="1:14">
      <c r="A50" s="12">
        <v>46</v>
      </c>
      <c r="B50" s="13" t="s">
        <v>58</v>
      </c>
      <c r="C50" s="13" t="s">
        <v>58</v>
      </c>
      <c r="D50" s="13" t="s">
        <v>59</v>
      </c>
      <c r="E50" s="14">
        <v>300</v>
      </c>
      <c r="F50" s="15">
        <v>45105</v>
      </c>
      <c r="G50" s="15">
        <v>45471</v>
      </c>
      <c r="H50" s="16">
        <f t="shared" si="0"/>
        <v>366</v>
      </c>
      <c r="I50" s="18">
        <v>0.0435</v>
      </c>
      <c r="J50" s="19">
        <v>1.5</v>
      </c>
      <c r="K50" s="20">
        <v>0.005</v>
      </c>
      <c r="L50" s="21">
        <f t="shared" si="1"/>
        <v>3.0082</v>
      </c>
      <c r="M50" s="27">
        <v>3</v>
      </c>
      <c r="N50" s="27"/>
    </row>
    <row r="51" s="3" customFormat="true" ht="28" customHeight="true" spans="1:14">
      <c r="A51" s="12">
        <v>47</v>
      </c>
      <c r="B51" s="13" t="s">
        <v>60</v>
      </c>
      <c r="C51" s="13" t="s">
        <v>60</v>
      </c>
      <c r="D51" s="13" t="s">
        <v>18</v>
      </c>
      <c r="E51" s="14">
        <v>130</v>
      </c>
      <c r="F51" s="15">
        <v>45194</v>
      </c>
      <c r="G51" s="15">
        <v>45503</v>
      </c>
      <c r="H51" s="16">
        <f t="shared" si="0"/>
        <v>309</v>
      </c>
      <c r="I51" s="18">
        <v>0.04</v>
      </c>
      <c r="J51" s="19">
        <v>0.65</v>
      </c>
      <c r="K51" s="20">
        <v>0.005</v>
      </c>
      <c r="L51" s="21">
        <f t="shared" si="1"/>
        <v>1.1005</v>
      </c>
      <c r="M51" s="27">
        <v>1.1005</v>
      </c>
      <c r="N51" s="27"/>
    </row>
    <row r="52" s="3" customFormat="true" ht="28" customHeight="true" spans="1:14">
      <c r="A52" s="12">
        <v>48</v>
      </c>
      <c r="B52" s="13" t="s">
        <v>61</v>
      </c>
      <c r="C52" s="13" t="s">
        <v>61</v>
      </c>
      <c r="D52" s="13" t="s">
        <v>59</v>
      </c>
      <c r="E52" s="14">
        <v>300</v>
      </c>
      <c r="F52" s="15">
        <v>45009</v>
      </c>
      <c r="G52" s="15">
        <v>45162</v>
      </c>
      <c r="H52" s="16">
        <f t="shared" si="0"/>
        <v>153</v>
      </c>
      <c r="I52" s="18">
        <v>0.0415</v>
      </c>
      <c r="J52" s="19">
        <v>0</v>
      </c>
      <c r="K52" s="20">
        <v>0</v>
      </c>
      <c r="L52" s="21">
        <f t="shared" si="1"/>
        <v>1.2575</v>
      </c>
      <c r="M52" s="27">
        <v>1.2575</v>
      </c>
      <c r="N52" s="27"/>
    </row>
    <row r="53" s="3" customFormat="true" ht="28" customHeight="true" spans="1:14">
      <c r="A53" s="12">
        <v>49</v>
      </c>
      <c r="B53" s="13" t="s">
        <v>62</v>
      </c>
      <c r="C53" s="13" t="s">
        <v>62</v>
      </c>
      <c r="D53" s="13" t="s">
        <v>18</v>
      </c>
      <c r="E53" s="14">
        <v>500</v>
      </c>
      <c r="F53" s="15">
        <v>45013</v>
      </c>
      <c r="G53" s="15">
        <v>45371</v>
      </c>
      <c r="H53" s="16">
        <f t="shared" si="0"/>
        <v>358</v>
      </c>
      <c r="I53" s="18">
        <v>0.048</v>
      </c>
      <c r="J53" s="19">
        <v>0</v>
      </c>
      <c r="K53" s="20">
        <v>0</v>
      </c>
      <c r="L53" s="21">
        <f t="shared" si="1"/>
        <v>4.9041</v>
      </c>
      <c r="M53" s="27">
        <v>4.9041</v>
      </c>
      <c r="N53" s="27"/>
    </row>
    <row r="54" s="3" customFormat="true" ht="28" customHeight="true" spans="1:14">
      <c r="A54" s="12">
        <v>50</v>
      </c>
      <c r="B54" s="13" t="s">
        <v>63</v>
      </c>
      <c r="C54" s="13" t="s">
        <v>63</v>
      </c>
      <c r="D54" s="13" t="s">
        <v>59</v>
      </c>
      <c r="E54" s="14">
        <v>500</v>
      </c>
      <c r="F54" s="15">
        <v>45014</v>
      </c>
      <c r="G54" s="15">
        <v>45401</v>
      </c>
      <c r="H54" s="16">
        <f t="shared" si="0"/>
        <v>387</v>
      </c>
      <c r="I54" s="18">
        <v>0.05</v>
      </c>
      <c r="J54" s="19">
        <v>0</v>
      </c>
      <c r="K54" s="20">
        <v>0</v>
      </c>
      <c r="L54" s="21">
        <f t="shared" si="1"/>
        <v>5.3013</v>
      </c>
      <c r="M54" s="27">
        <v>5</v>
      </c>
      <c r="N54" s="27"/>
    </row>
    <row r="55" s="3" customFormat="true" ht="28" customHeight="true" spans="1:14">
      <c r="A55" s="12">
        <v>51</v>
      </c>
      <c r="B55" s="13" t="s">
        <v>64</v>
      </c>
      <c r="C55" s="13" t="s">
        <v>64</v>
      </c>
      <c r="D55" s="13" t="s">
        <v>59</v>
      </c>
      <c r="E55" s="14">
        <v>500</v>
      </c>
      <c r="F55" s="15">
        <v>45015</v>
      </c>
      <c r="G55" s="15">
        <v>45370</v>
      </c>
      <c r="H55" s="16">
        <f t="shared" si="0"/>
        <v>355</v>
      </c>
      <c r="I55" s="18">
        <v>0.0475</v>
      </c>
      <c r="J55" s="19">
        <v>0</v>
      </c>
      <c r="K55" s="20">
        <v>0</v>
      </c>
      <c r="L55" s="21">
        <f t="shared" si="1"/>
        <v>4.863</v>
      </c>
      <c r="M55" s="27">
        <v>4.863</v>
      </c>
      <c r="N55" s="27"/>
    </row>
    <row r="56" s="3" customFormat="true" ht="28" customHeight="true" spans="1:14">
      <c r="A56" s="12">
        <v>52</v>
      </c>
      <c r="B56" s="13" t="s">
        <v>65</v>
      </c>
      <c r="C56" s="13" t="s">
        <v>65</v>
      </c>
      <c r="D56" s="13" t="s">
        <v>18</v>
      </c>
      <c r="E56" s="14">
        <v>864</v>
      </c>
      <c r="F56" s="15">
        <v>45015</v>
      </c>
      <c r="G56" s="15">
        <v>45402</v>
      </c>
      <c r="H56" s="16">
        <f t="shared" si="0"/>
        <v>387</v>
      </c>
      <c r="I56" s="18">
        <v>0.048</v>
      </c>
      <c r="J56" s="19">
        <v>0</v>
      </c>
      <c r="K56" s="20">
        <v>0</v>
      </c>
      <c r="L56" s="21">
        <f t="shared" si="1"/>
        <v>9.1607</v>
      </c>
      <c r="M56" s="27">
        <v>8.64</v>
      </c>
      <c r="N56" s="27"/>
    </row>
    <row r="57" s="3" customFormat="true" ht="28" customHeight="true" spans="1:14">
      <c r="A57" s="12">
        <v>53</v>
      </c>
      <c r="B57" s="13" t="s">
        <v>66</v>
      </c>
      <c r="C57" s="13" t="s">
        <v>66</v>
      </c>
      <c r="D57" s="13" t="s">
        <v>18</v>
      </c>
      <c r="E57" s="14">
        <v>500</v>
      </c>
      <c r="F57" s="15">
        <v>45015</v>
      </c>
      <c r="G57" s="15">
        <v>45371</v>
      </c>
      <c r="H57" s="16">
        <f t="shared" si="0"/>
        <v>356</v>
      </c>
      <c r="I57" s="18">
        <v>0.0485</v>
      </c>
      <c r="J57" s="19">
        <v>0</v>
      </c>
      <c r="K57" s="20">
        <v>0</v>
      </c>
      <c r="L57" s="21">
        <f t="shared" si="1"/>
        <v>4.8767</v>
      </c>
      <c r="M57" s="27">
        <v>4.8767</v>
      </c>
      <c r="N57" s="27"/>
    </row>
    <row r="58" s="3" customFormat="true" ht="28" customHeight="true" spans="1:14">
      <c r="A58" s="12">
        <v>54</v>
      </c>
      <c r="B58" s="13" t="s">
        <v>67</v>
      </c>
      <c r="C58" s="13" t="s">
        <v>67</v>
      </c>
      <c r="D58" s="13" t="s">
        <v>18</v>
      </c>
      <c r="E58" s="14">
        <v>200</v>
      </c>
      <c r="F58" s="15">
        <v>45015</v>
      </c>
      <c r="G58" s="15">
        <v>45371</v>
      </c>
      <c r="H58" s="16">
        <f t="shared" si="0"/>
        <v>356</v>
      </c>
      <c r="I58" s="18">
        <v>0.043</v>
      </c>
      <c r="J58" s="19">
        <v>0</v>
      </c>
      <c r="K58" s="20">
        <v>0</v>
      </c>
      <c r="L58" s="21">
        <f t="shared" si="1"/>
        <v>1.9506</v>
      </c>
      <c r="M58" s="27">
        <v>1.9506</v>
      </c>
      <c r="N58" s="27"/>
    </row>
    <row r="59" s="3" customFormat="true" ht="28" customHeight="true" spans="1:14">
      <c r="A59" s="12">
        <v>55</v>
      </c>
      <c r="B59" s="13" t="s">
        <v>68</v>
      </c>
      <c r="C59" s="13" t="s">
        <v>68</v>
      </c>
      <c r="D59" s="13" t="s">
        <v>18</v>
      </c>
      <c r="E59" s="14">
        <v>100</v>
      </c>
      <c r="F59" s="15">
        <v>45016</v>
      </c>
      <c r="G59" s="15">
        <v>45366</v>
      </c>
      <c r="H59" s="16">
        <f t="shared" si="0"/>
        <v>350</v>
      </c>
      <c r="I59" s="18">
        <v>0.048</v>
      </c>
      <c r="J59" s="19">
        <v>0</v>
      </c>
      <c r="K59" s="20">
        <v>0</v>
      </c>
      <c r="L59" s="21">
        <f t="shared" si="1"/>
        <v>0.9589</v>
      </c>
      <c r="M59" s="27">
        <v>0.9589</v>
      </c>
      <c r="N59" s="27"/>
    </row>
    <row r="60" s="3" customFormat="true" ht="28" customHeight="true" spans="1:14">
      <c r="A60" s="12">
        <v>56</v>
      </c>
      <c r="B60" s="13" t="s">
        <v>69</v>
      </c>
      <c r="C60" s="13" t="s">
        <v>69</v>
      </c>
      <c r="D60" s="13" t="s">
        <v>18</v>
      </c>
      <c r="E60" s="14">
        <v>999</v>
      </c>
      <c r="F60" s="15">
        <v>45016</v>
      </c>
      <c r="G60" s="15">
        <v>45371</v>
      </c>
      <c r="H60" s="16">
        <f t="shared" si="0"/>
        <v>355</v>
      </c>
      <c r="I60" s="18">
        <v>0.042</v>
      </c>
      <c r="J60" s="19">
        <v>0</v>
      </c>
      <c r="K60" s="20">
        <v>0</v>
      </c>
      <c r="L60" s="21">
        <f t="shared" si="1"/>
        <v>9.7163</v>
      </c>
      <c r="M60" s="27">
        <v>9.7163</v>
      </c>
      <c r="N60" s="27"/>
    </row>
    <row r="61" s="3" customFormat="true" ht="28" customHeight="true" spans="1:14">
      <c r="A61" s="12">
        <v>57</v>
      </c>
      <c r="B61" s="13" t="s">
        <v>70</v>
      </c>
      <c r="C61" s="13" t="s">
        <v>70</v>
      </c>
      <c r="D61" s="13" t="s">
        <v>59</v>
      </c>
      <c r="E61" s="14">
        <v>400</v>
      </c>
      <c r="F61" s="15">
        <v>45016</v>
      </c>
      <c r="G61" s="15">
        <v>45370</v>
      </c>
      <c r="H61" s="16">
        <f t="shared" si="0"/>
        <v>354</v>
      </c>
      <c r="I61" s="18">
        <v>0.048</v>
      </c>
      <c r="J61" s="19">
        <v>0</v>
      </c>
      <c r="K61" s="20">
        <v>0</v>
      </c>
      <c r="L61" s="21">
        <f t="shared" si="1"/>
        <v>3.8794</v>
      </c>
      <c r="M61" s="27">
        <v>3.8794</v>
      </c>
      <c r="N61" s="27"/>
    </row>
    <row r="62" s="3" customFormat="true" ht="28" customHeight="true" spans="1:14">
      <c r="A62" s="12">
        <v>58</v>
      </c>
      <c r="B62" s="13" t="s">
        <v>71</v>
      </c>
      <c r="C62" s="13" t="s">
        <v>71</v>
      </c>
      <c r="D62" s="13" t="s">
        <v>59</v>
      </c>
      <c r="E62" s="14">
        <v>1000</v>
      </c>
      <c r="F62" s="15">
        <v>45016</v>
      </c>
      <c r="G62" s="15">
        <v>45371</v>
      </c>
      <c r="H62" s="16">
        <f t="shared" si="0"/>
        <v>355</v>
      </c>
      <c r="I62" s="18">
        <v>0.04</v>
      </c>
      <c r="J62" s="19">
        <v>0</v>
      </c>
      <c r="K62" s="20">
        <v>0</v>
      </c>
      <c r="L62" s="21">
        <f t="shared" si="1"/>
        <v>9.726</v>
      </c>
      <c r="M62" s="27">
        <v>9.726</v>
      </c>
      <c r="N62" s="27"/>
    </row>
    <row r="63" s="3" customFormat="true" ht="28" customHeight="true" spans="1:14">
      <c r="A63" s="12">
        <v>59</v>
      </c>
      <c r="B63" s="13" t="s">
        <v>72</v>
      </c>
      <c r="C63" s="13" t="s">
        <v>72</v>
      </c>
      <c r="D63" s="13" t="s">
        <v>59</v>
      </c>
      <c r="E63" s="14">
        <v>500</v>
      </c>
      <c r="F63" s="15">
        <v>45016</v>
      </c>
      <c r="G63" s="15">
        <v>45371</v>
      </c>
      <c r="H63" s="16">
        <f t="shared" si="0"/>
        <v>355</v>
      </c>
      <c r="I63" s="18">
        <v>0.038</v>
      </c>
      <c r="J63" s="19">
        <v>0</v>
      </c>
      <c r="K63" s="20">
        <v>0</v>
      </c>
      <c r="L63" s="21">
        <f t="shared" si="1"/>
        <v>4.863</v>
      </c>
      <c r="M63" s="27">
        <v>4.863</v>
      </c>
      <c r="N63" s="27"/>
    </row>
    <row r="64" s="3" customFormat="true" ht="28" customHeight="true" spans="1:14">
      <c r="A64" s="12">
        <v>60</v>
      </c>
      <c r="B64" s="13" t="s">
        <v>73</v>
      </c>
      <c r="C64" s="13" t="s">
        <v>73</v>
      </c>
      <c r="D64" s="13" t="s">
        <v>59</v>
      </c>
      <c r="E64" s="14">
        <v>999</v>
      </c>
      <c r="F64" s="15">
        <v>45016</v>
      </c>
      <c r="G64" s="15">
        <v>45371</v>
      </c>
      <c r="H64" s="16">
        <f t="shared" si="0"/>
        <v>355</v>
      </c>
      <c r="I64" s="18">
        <v>0.038</v>
      </c>
      <c r="J64" s="19">
        <v>0</v>
      </c>
      <c r="K64" s="20">
        <v>0</v>
      </c>
      <c r="L64" s="21">
        <f t="shared" si="1"/>
        <v>9.7163</v>
      </c>
      <c r="M64" s="27">
        <v>9.7163</v>
      </c>
      <c r="N64" s="27"/>
    </row>
    <row r="65" s="3" customFormat="true" ht="28" customHeight="true" spans="1:14">
      <c r="A65" s="12">
        <v>61</v>
      </c>
      <c r="B65" s="13" t="s">
        <v>74</v>
      </c>
      <c r="C65" s="13" t="s">
        <v>74</v>
      </c>
      <c r="D65" s="13" t="s">
        <v>59</v>
      </c>
      <c r="E65" s="14">
        <v>999</v>
      </c>
      <c r="F65" s="15">
        <v>45016</v>
      </c>
      <c r="G65" s="15">
        <v>45370</v>
      </c>
      <c r="H65" s="16">
        <f t="shared" si="0"/>
        <v>354</v>
      </c>
      <c r="I65" s="18">
        <v>0.045</v>
      </c>
      <c r="J65" s="19">
        <v>0</v>
      </c>
      <c r="K65" s="20">
        <v>0</v>
      </c>
      <c r="L65" s="21">
        <f t="shared" si="1"/>
        <v>9.6889</v>
      </c>
      <c r="M65" s="27">
        <v>9.6889</v>
      </c>
      <c r="N65" s="27"/>
    </row>
    <row r="66" s="3" customFormat="true" ht="28" customHeight="true" spans="1:14">
      <c r="A66" s="12">
        <v>62</v>
      </c>
      <c r="B66" s="13" t="s">
        <v>75</v>
      </c>
      <c r="C66" s="13" t="s">
        <v>75</v>
      </c>
      <c r="D66" s="13" t="s">
        <v>18</v>
      </c>
      <c r="E66" s="14">
        <v>500</v>
      </c>
      <c r="F66" s="15">
        <v>45016</v>
      </c>
      <c r="G66" s="15">
        <v>45369</v>
      </c>
      <c r="H66" s="16">
        <f t="shared" si="0"/>
        <v>353</v>
      </c>
      <c r="I66" s="18">
        <v>0.0435</v>
      </c>
      <c r="J66" s="19">
        <v>0</v>
      </c>
      <c r="K66" s="20">
        <v>0</v>
      </c>
      <c r="L66" s="21">
        <f t="shared" si="1"/>
        <v>4.8356</v>
      </c>
      <c r="M66" s="27">
        <v>4.8356</v>
      </c>
      <c r="N66" s="27"/>
    </row>
    <row r="67" s="3" customFormat="true" ht="28" customHeight="true" spans="1:14">
      <c r="A67" s="12">
        <v>63</v>
      </c>
      <c r="B67" s="13" t="s">
        <v>76</v>
      </c>
      <c r="C67" s="13" t="s">
        <v>76</v>
      </c>
      <c r="D67" s="13" t="s">
        <v>59</v>
      </c>
      <c r="E67" s="14">
        <v>999</v>
      </c>
      <c r="F67" s="15">
        <v>45016</v>
      </c>
      <c r="G67" s="15">
        <v>45366</v>
      </c>
      <c r="H67" s="16">
        <f t="shared" si="0"/>
        <v>350</v>
      </c>
      <c r="I67" s="18">
        <v>0.0435</v>
      </c>
      <c r="J67" s="19">
        <v>0</v>
      </c>
      <c r="K67" s="20">
        <v>0</v>
      </c>
      <c r="L67" s="21">
        <f t="shared" si="1"/>
        <v>9.5794</v>
      </c>
      <c r="M67" s="27">
        <v>9.5794</v>
      </c>
      <c r="N67" s="27"/>
    </row>
    <row r="68" s="3" customFormat="true" ht="28" customHeight="true" spans="1:14">
      <c r="A68" s="12">
        <v>64</v>
      </c>
      <c r="B68" s="13" t="s">
        <v>77</v>
      </c>
      <c r="C68" s="13" t="s">
        <v>77</v>
      </c>
      <c r="D68" s="13" t="s">
        <v>18</v>
      </c>
      <c r="E68" s="14">
        <v>500</v>
      </c>
      <c r="F68" s="15">
        <v>45016</v>
      </c>
      <c r="G68" s="15">
        <v>45371</v>
      </c>
      <c r="H68" s="16">
        <f t="shared" si="0"/>
        <v>355</v>
      </c>
      <c r="I68" s="18">
        <v>0.038</v>
      </c>
      <c r="J68" s="19">
        <v>0</v>
      </c>
      <c r="K68" s="20">
        <v>0</v>
      </c>
      <c r="L68" s="21">
        <f t="shared" si="1"/>
        <v>4.863</v>
      </c>
      <c r="M68" s="27">
        <v>4.863</v>
      </c>
      <c r="N68" s="27"/>
    </row>
    <row r="69" s="3" customFormat="true" ht="28" customHeight="true" spans="1:14">
      <c r="A69" s="12">
        <v>65</v>
      </c>
      <c r="B69" s="13" t="s">
        <v>67</v>
      </c>
      <c r="C69" s="13" t="s">
        <v>67</v>
      </c>
      <c r="D69" s="13" t="s">
        <v>18</v>
      </c>
      <c r="E69" s="14">
        <v>300</v>
      </c>
      <c r="F69" s="15">
        <v>45090</v>
      </c>
      <c r="G69" s="15">
        <v>45454</v>
      </c>
      <c r="H69" s="16">
        <f t="shared" ref="H69:H128" si="2">+G69-F69</f>
        <v>364</v>
      </c>
      <c r="I69" s="18">
        <v>0.043</v>
      </c>
      <c r="J69" s="19">
        <v>1.5</v>
      </c>
      <c r="K69" s="20">
        <v>0.005</v>
      </c>
      <c r="L69" s="21">
        <f t="shared" ref="L69:L128" si="3">ROUNDDOWN(E69*H69/365*1%,4)</f>
        <v>2.9917</v>
      </c>
      <c r="M69" s="27">
        <v>2.9917</v>
      </c>
      <c r="N69" s="27"/>
    </row>
    <row r="70" s="3" customFormat="true" ht="28" customHeight="true" spans="1:14">
      <c r="A70" s="12">
        <v>66</v>
      </c>
      <c r="B70" s="13" t="s">
        <v>78</v>
      </c>
      <c r="C70" s="13" t="s">
        <v>78</v>
      </c>
      <c r="D70" s="13" t="s">
        <v>18</v>
      </c>
      <c r="E70" s="14">
        <v>500</v>
      </c>
      <c r="F70" s="15">
        <v>45105</v>
      </c>
      <c r="G70" s="15">
        <v>45461</v>
      </c>
      <c r="H70" s="16">
        <f t="shared" si="2"/>
        <v>356</v>
      </c>
      <c r="I70" s="18">
        <v>0.0495</v>
      </c>
      <c r="J70" s="19">
        <v>2.445205</v>
      </c>
      <c r="K70" s="20">
        <v>0.005</v>
      </c>
      <c r="L70" s="21">
        <f t="shared" si="3"/>
        <v>4.8767</v>
      </c>
      <c r="M70" s="27">
        <v>4.8767</v>
      </c>
      <c r="N70" s="27"/>
    </row>
    <row r="71" s="3" customFormat="true" ht="28" customHeight="true" spans="1:14">
      <c r="A71" s="12">
        <v>67</v>
      </c>
      <c r="B71" s="13" t="s">
        <v>79</v>
      </c>
      <c r="C71" s="13" t="s">
        <v>79</v>
      </c>
      <c r="D71" s="13" t="s">
        <v>18</v>
      </c>
      <c r="E71" s="14">
        <v>500</v>
      </c>
      <c r="F71" s="15">
        <v>45106</v>
      </c>
      <c r="G71" s="15">
        <v>45463</v>
      </c>
      <c r="H71" s="16">
        <f t="shared" si="2"/>
        <v>357</v>
      </c>
      <c r="I71" s="18">
        <v>0.0505</v>
      </c>
      <c r="J71" s="19">
        <v>2.452055</v>
      </c>
      <c r="K71" s="20">
        <v>0.005</v>
      </c>
      <c r="L71" s="21">
        <f t="shared" si="3"/>
        <v>4.8904</v>
      </c>
      <c r="M71" s="27">
        <v>4.8904</v>
      </c>
      <c r="N71" s="27"/>
    </row>
    <row r="72" s="3" customFormat="true" ht="28" customHeight="true" spans="1:14">
      <c r="A72" s="12">
        <v>68</v>
      </c>
      <c r="B72" s="13" t="s">
        <v>80</v>
      </c>
      <c r="C72" s="13" t="s">
        <v>80</v>
      </c>
      <c r="D72" s="13" t="s">
        <v>18</v>
      </c>
      <c r="E72" s="14">
        <v>400</v>
      </c>
      <c r="F72" s="15">
        <v>45107</v>
      </c>
      <c r="G72" s="15">
        <v>45463</v>
      </c>
      <c r="H72" s="16">
        <f t="shared" si="2"/>
        <v>356</v>
      </c>
      <c r="I72" s="18">
        <v>0.0485</v>
      </c>
      <c r="J72" s="19">
        <v>1.956164</v>
      </c>
      <c r="K72" s="20">
        <v>0.005</v>
      </c>
      <c r="L72" s="21">
        <f t="shared" si="3"/>
        <v>3.9013</v>
      </c>
      <c r="M72" s="27">
        <v>3.9013</v>
      </c>
      <c r="N72" s="27"/>
    </row>
    <row r="73" s="3" customFormat="true" ht="28" customHeight="true" spans="1:14">
      <c r="A73" s="12">
        <v>69</v>
      </c>
      <c r="B73" s="13" t="s">
        <v>81</v>
      </c>
      <c r="C73" s="13" t="s">
        <v>81</v>
      </c>
      <c r="D73" s="13" t="s">
        <v>18</v>
      </c>
      <c r="E73" s="14">
        <v>900</v>
      </c>
      <c r="F73" s="15">
        <v>45107</v>
      </c>
      <c r="G73" s="15">
        <v>45463</v>
      </c>
      <c r="H73" s="16">
        <f t="shared" si="2"/>
        <v>356</v>
      </c>
      <c r="I73" s="18">
        <v>0.0505</v>
      </c>
      <c r="J73" s="19">
        <v>4.40137</v>
      </c>
      <c r="K73" s="20">
        <v>0.005</v>
      </c>
      <c r="L73" s="21">
        <f t="shared" si="3"/>
        <v>8.778</v>
      </c>
      <c r="M73" s="27">
        <v>8.778</v>
      </c>
      <c r="N73" s="27"/>
    </row>
    <row r="74" s="3" customFormat="true" ht="28" customHeight="true" spans="1:14">
      <c r="A74" s="12">
        <v>70</v>
      </c>
      <c r="B74" s="13" t="s">
        <v>82</v>
      </c>
      <c r="C74" s="13" t="s">
        <v>82</v>
      </c>
      <c r="D74" s="13" t="s">
        <v>59</v>
      </c>
      <c r="E74" s="14">
        <v>100</v>
      </c>
      <c r="F74" s="15">
        <v>45103</v>
      </c>
      <c r="G74" s="15">
        <v>45463</v>
      </c>
      <c r="H74" s="16">
        <f t="shared" si="2"/>
        <v>360</v>
      </c>
      <c r="I74" s="18">
        <v>0.0505</v>
      </c>
      <c r="J74" s="19">
        <v>0.494521</v>
      </c>
      <c r="K74" s="20">
        <v>0.005</v>
      </c>
      <c r="L74" s="21">
        <f t="shared" si="3"/>
        <v>0.9863</v>
      </c>
      <c r="M74" s="27">
        <v>0.9863</v>
      </c>
      <c r="N74" s="27"/>
    </row>
    <row r="75" s="3" customFormat="true" ht="28" customHeight="true" spans="1:14">
      <c r="A75" s="12">
        <v>71</v>
      </c>
      <c r="B75" s="13" t="s">
        <v>83</v>
      </c>
      <c r="C75" s="13" t="s">
        <v>83</v>
      </c>
      <c r="D75" s="13" t="s">
        <v>18</v>
      </c>
      <c r="E75" s="14">
        <v>700</v>
      </c>
      <c r="F75" s="15">
        <v>45105</v>
      </c>
      <c r="G75" s="15">
        <v>45456</v>
      </c>
      <c r="H75" s="16">
        <f t="shared" si="2"/>
        <v>351</v>
      </c>
      <c r="I75" s="18">
        <v>0.042</v>
      </c>
      <c r="J75" s="19">
        <v>3.375342</v>
      </c>
      <c r="K75" s="20">
        <v>0.005</v>
      </c>
      <c r="L75" s="21">
        <f t="shared" si="3"/>
        <v>6.7315</v>
      </c>
      <c r="M75" s="27">
        <v>6.7315</v>
      </c>
      <c r="N75" s="27"/>
    </row>
    <row r="76" s="3" customFormat="true" ht="28" customHeight="true" spans="1:14">
      <c r="A76" s="12">
        <v>72</v>
      </c>
      <c r="B76" s="13" t="s">
        <v>84</v>
      </c>
      <c r="C76" s="13" t="s">
        <v>84</v>
      </c>
      <c r="D76" s="13" t="s">
        <v>18</v>
      </c>
      <c r="E76" s="14">
        <v>900</v>
      </c>
      <c r="F76" s="15">
        <v>45106</v>
      </c>
      <c r="G76" s="15">
        <v>45463</v>
      </c>
      <c r="H76" s="16">
        <f t="shared" si="2"/>
        <v>357</v>
      </c>
      <c r="I76" s="18">
        <v>0.0475</v>
      </c>
      <c r="J76" s="19">
        <v>4.413699</v>
      </c>
      <c r="K76" s="20">
        <v>0.005</v>
      </c>
      <c r="L76" s="21">
        <f t="shared" si="3"/>
        <v>8.8027</v>
      </c>
      <c r="M76" s="27">
        <v>8.8027</v>
      </c>
      <c r="N76" s="27"/>
    </row>
    <row r="77" s="3" customFormat="true" ht="28" customHeight="true" spans="1:14">
      <c r="A77" s="12">
        <v>73</v>
      </c>
      <c r="B77" s="13" t="s">
        <v>85</v>
      </c>
      <c r="C77" s="13" t="s">
        <v>85</v>
      </c>
      <c r="D77" s="13" t="s">
        <v>18</v>
      </c>
      <c r="E77" s="14">
        <v>75</v>
      </c>
      <c r="F77" s="15">
        <v>45106</v>
      </c>
      <c r="G77" s="15">
        <v>45463</v>
      </c>
      <c r="H77" s="16">
        <f t="shared" si="2"/>
        <v>357</v>
      </c>
      <c r="I77" s="18">
        <v>0.0505</v>
      </c>
      <c r="J77" s="19">
        <v>0.367808</v>
      </c>
      <c r="K77" s="20">
        <v>0.005</v>
      </c>
      <c r="L77" s="21">
        <f t="shared" si="3"/>
        <v>0.7335</v>
      </c>
      <c r="M77" s="27">
        <v>0.7335</v>
      </c>
      <c r="N77" s="27"/>
    </row>
    <row r="78" s="3" customFormat="true" ht="28" customHeight="true" spans="1:14">
      <c r="A78" s="12">
        <v>74</v>
      </c>
      <c r="B78" s="13" t="s">
        <v>86</v>
      </c>
      <c r="C78" s="13" t="s">
        <v>86</v>
      </c>
      <c r="D78" s="13" t="s">
        <v>18</v>
      </c>
      <c r="E78" s="14">
        <v>1000</v>
      </c>
      <c r="F78" s="15">
        <v>45106</v>
      </c>
      <c r="G78" s="15">
        <v>45463</v>
      </c>
      <c r="H78" s="16">
        <f t="shared" si="2"/>
        <v>357</v>
      </c>
      <c r="I78" s="18">
        <v>0.0495</v>
      </c>
      <c r="J78" s="19">
        <v>4.90411</v>
      </c>
      <c r="K78" s="20">
        <v>0.005</v>
      </c>
      <c r="L78" s="21">
        <f t="shared" si="3"/>
        <v>9.7808</v>
      </c>
      <c r="M78" s="27">
        <v>9.7808</v>
      </c>
      <c r="N78" s="27"/>
    </row>
    <row r="79" s="4" customFormat="true" ht="28" customHeight="true" spans="1:14">
      <c r="A79" s="12">
        <v>75</v>
      </c>
      <c r="B79" s="13" t="s">
        <v>87</v>
      </c>
      <c r="C79" s="13" t="s">
        <v>87</v>
      </c>
      <c r="D79" s="13" t="s">
        <v>59</v>
      </c>
      <c r="E79" s="14">
        <v>800</v>
      </c>
      <c r="F79" s="15">
        <v>45107</v>
      </c>
      <c r="G79" s="15">
        <v>45467</v>
      </c>
      <c r="H79" s="16">
        <f t="shared" si="2"/>
        <v>360</v>
      </c>
      <c r="I79" s="18">
        <v>0.0505</v>
      </c>
      <c r="J79" s="19">
        <v>3.956164</v>
      </c>
      <c r="K79" s="20">
        <v>0.005</v>
      </c>
      <c r="L79" s="21">
        <f t="shared" si="3"/>
        <v>7.8904</v>
      </c>
      <c r="M79" s="27">
        <v>7.8904</v>
      </c>
      <c r="N79" s="27"/>
    </row>
    <row r="80" s="3" customFormat="true" ht="28" customHeight="true" spans="1:14">
      <c r="A80" s="12">
        <v>76</v>
      </c>
      <c r="B80" s="13" t="s">
        <v>88</v>
      </c>
      <c r="C80" s="13" t="s">
        <v>88</v>
      </c>
      <c r="D80" s="13" t="s">
        <v>18</v>
      </c>
      <c r="E80" s="14">
        <v>1000</v>
      </c>
      <c r="F80" s="15">
        <v>45107</v>
      </c>
      <c r="G80" s="15">
        <v>45463</v>
      </c>
      <c r="H80" s="16">
        <f t="shared" si="2"/>
        <v>356</v>
      </c>
      <c r="I80" s="18">
        <v>0.0505</v>
      </c>
      <c r="J80" s="19">
        <v>4.890411</v>
      </c>
      <c r="K80" s="20">
        <v>0.005</v>
      </c>
      <c r="L80" s="21">
        <f t="shared" si="3"/>
        <v>9.7534</v>
      </c>
      <c r="M80" s="27">
        <v>9.7534</v>
      </c>
      <c r="N80" s="27"/>
    </row>
    <row r="81" s="3" customFormat="true" ht="28" customHeight="true" spans="1:14">
      <c r="A81" s="12">
        <v>77</v>
      </c>
      <c r="B81" s="13" t="s">
        <v>89</v>
      </c>
      <c r="C81" s="13" t="s">
        <v>89</v>
      </c>
      <c r="D81" s="13" t="s">
        <v>18</v>
      </c>
      <c r="E81" s="14">
        <v>130</v>
      </c>
      <c r="F81" s="15">
        <v>45107</v>
      </c>
      <c r="G81" s="15">
        <v>45462</v>
      </c>
      <c r="H81" s="16">
        <f t="shared" si="2"/>
        <v>355</v>
      </c>
      <c r="I81" s="18">
        <v>0.045</v>
      </c>
      <c r="J81" s="19">
        <v>0.633973</v>
      </c>
      <c r="K81" s="20">
        <v>0.005</v>
      </c>
      <c r="L81" s="21">
        <f t="shared" si="3"/>
        <v>1.2643</v>
      </c>
      <c r="M81" s="27">
        <v>1.2643</v>
      </c>
      <c r="N81" s="27"/>
    </row>
    <row r="82" s="3" customFormat="true" ht="28" customHeight="true" spans="1:14">
      <c r="A82" s="12">
        <v>78</v>
      </c>
      <c r="B82" s="13" t="s">
        <v>90</v>
      </c>
      <c r="C82" s="13" t="s">
        <v>90</v>
      </c>
      <c r="D82" s="13" t="s">
        <v>18</v>
      </c>
      <c r="E82" s="14">
        <v>500</v>
      </c>
      <c r="F82" s="15">
        <v>45107</v>
      </c>
      <c r="G82" s="15">
        <v>45463</v>
      </c>
      <c r="H82" s="16">
        <f t="shared" si="2"/>
        <v>356</v>
      </c>
      <c r="I82" s="18">
        <v>0.0505</v>
      </c>
      <c r="J82" s="19">
        <v>2.445205</v>
      </c>
      <c r="K82" s="20">
        <v>0.005</v>
      </c>
      <c r="L82" s="21">
        <f t="shared" si="3"/>
        <v>4.8767</v>
      </c>
      <c r="M82" s="27">
        <v>4.8767</v>
      </c>
      <c r="N82" s="27"/>
    </row>
    <row r="83" s="3" customFormat="true" ht="28" customHeight="true" spans="1:14">
      <c r="A83" s="12">
        <v>79</v>
      </c>
      <c r="B83" s="13" t="s">
        <v>91</v>
      </c>
      <c r="C83" s="13" t="s">
        <v>91</v>
      </c>
      <c r="D83" s="13" t="s">
        <v>18</v>
      </c>
      <c r="E83" s="14">
        <v>1000</v>
      </c>
      <c r="F83" s="15">
        <v>45107</v>
      </c>
      <c r="G83" s="15">
        <v>45462</v>
      </c>
      <c r="H83" s="16">
        <f t="shared" si="2"/>
        <v>355</v>
      </c>
      <c r="I83" s="18">
        <v>0.0505</v>
      </c>
      <c r="J83" s="19">
        <v>4.876712</v>
      </c>
      <c r="K83" s="20">
        <v>0.005</v>
      </c>
      <c r="L83" s="21">
        <f t="shared" si="3"/>
        <v>9.726</v>
      </c>
      <c r="M83" s="27">
        <v>9.726</v>
      </c>
      <c r="N83" s="27"/>
    </row>
    <row r="84" s="3" customFormat="true" ht="28" customHeight="true" spans="1:14">
      <c r="A84" s="12">
        <v>80</v>
      </c>
      <c r="B84" s="13" t="s">
        <v>92</v>
      </c>
      <c r="C84" s="13" t="s">
        <v>92</v>
      </c>
      <c r="D84" s="13" t="s">
        <v>18</v>
      </c>
      <c r="E84" s="14">
        <v>800</v>
      </c>
      <c r="F84" s="15">
        <v>45133</v>
      </c>
      <c r="G84" s="15">
        <v>45484</v>
      </c>
      <c r="H84" s="16">
        <f t="shared" si="2"/>
        <v>351</v>
      </c>
      <c r="I84" s="18">
        <v>0.0505</v>
      </c>
      <c r="J84" s="19">
        <v>3.846575</v>
      </c>
      <c r="K84" s="20">
        <v>0.005</v>
      </c>
      <c r="L84" s="21">
        <f t="shared" si="3"/>
        <v>7.6931</v>
      </c>
      <c r="M84" s="27">
        <v>7.6931</v>
      </c>
      <c r="N84" s="27"/>
    </row>
    <row r="85" s="3" customFormat="true" ht="28" customHeight="true" spans="1:14">
      <c r="A85" s="12">
        <v>81</v>
      </c>
      <c r="B85" s="13" t="s">
        <v>93</v>
      </c>
      <c r="C85" s="13" t="s">
        <v>93</v>
      </c>
      <c r="D85" s="13" t="s">
        <v>59</v>
      </c>
      <c r="E85" s="14">
        <v>1000</v>
      </c>
      <c r="F85" s="15">
        <v>45195</v>
      </c>
      <c r="G85" s="15">
        <v>45422</v>
      </c>
      <c r="H85" s="16">
        <f t="shared" si="2"/>
        <v>227</v>
      </c>
      <c r="I85" s="18">
        <v>0.046</v>
      </c>
      <c r="J85" s="19">
        <v>3.123288</v>
      </c>
      <c r="K85" s="20">
        <v>0.005</v>
      </c>
      <c r="L85" s="21">
        <f t="shared" si="3"/>
        <v>6.2191</v>
      </c>
      <c r="M85" s="28">
        <v>0</v>
      </c>
      <c r="N85" s="29" t="s">
        <v>27</v>
      </c>
    </row>
    <row r="86" s="3" customFormat="true" ht="28" customHeight="true" spans="1:14">
      <c r="A86" s="12">
        <v>82</v>
      </c>
      <c r="B86" s="13" t="s">
        <v>94</v>
      </c>
      <c r="C86" s="13" t="s">
        <v>94</v>
      </c>
      <c r="D86" s="13" t="s">
        <v>59</v>
      </c>
      <c r="E86" s="14">
        <v>500</v>
      </c>
      <c r="F86" s="15">
        <v>45195</v>
      </c>
      <c r="G86" s="15">
        <v>45644</v>
      </c>
      <c r="H86" s="16">
        <f t="shared" si="2"/>
        <v>449</v>
      </c>
      <c r="I86" s="18">
        <v>0.0505</v>
      </c>
      <c r="J86" s="19">
        <v>2.671233</v>
      </c>
      <c r="K86" s="20">
        <v>0.005</v>
      </c>
      <c r="L86" s="21">
        <f t="shared" si="3"/>
        <v>6.1506</v>
      </c>
      <c r="M86" s="27">
        <v>5</v>
      </c>
      <c r="N86" s="27"/>
    </row>
    <row r="87" s="3" customFormat="true" ht="28" customHeight="true" spans="1:14">
      <c r="A87" s="12">
        <v>83</v>
      </c>
      <c r="B87" s="13" t="s">
        <v>95</v>
      </c>
      <c r="C87" s="13" t="s">
        <v>95</v>
      </c>
      <c r="D87" s="13" t="s">
        <v>18</v>
      </c>
      <c r="E87" s="14">
        <v>400</v>
      </c>
      <c r="F87" s="15">
        <v>45287</v>
      </c>
      <c r="G87" s="15">
        <v>45674</v>
      </c>
      <c r="H87" s="16">
        <f t="shared" si="2"/>
        <v>387</v>
      </c>
      <c r="I87" s="18">
        <v>0.046</v>
      </c>
      <c r="J87" s="19">
        <v>2.126027</v>
      </c>
      <c r="K87" s="20">
        <v>0.005</v>
      </c>
      <c r="L87" s="21">
        <f t="shared" si="3"/>
        <v>4.241</v>
      </c>
      <c r="M87" s="27">
        <v>4</v>
      </c>
      <c r="N87" s="27"/>
    </row>
    <row r="88" s="3" customFormat="true" ht="28" customHeight="true" spans="1:14">
      <c r="A88" s="12">
        <v>84</v>
      </c>
      <c r="B88" s="13" t="s">
        <v>96</v>
      </c>
      <c r="C88" s="13" t="s">
        <v>96</v>
      </c>
      <c r="D88" s="13" t="s">
        <v>18</v>
      </c>
      <c r="E88" s="14">
        <v>138</v>
      </c>
      <c r="F88" s="15">
        <v>45093</v>
      </c>
      <c r="G88" s="15">
        <v>45450</v>
      </c>
      <c r="H88" s="16">
        <f t="shared" si="2"/>
        <v>357</v>
      </c>
      <c r="I88" s="18">
        <v>0.0365</v>
      </c>
      <c r="J88" s="19">
        <f>1.38-0.030247</f>
        <v>1.349753</v>
      </c>
      <c r="K88" s="20">
        <v>0.01</v>
      </c>
      <c r="L88" s="21">
        <f t="shared" si="3"/>
        <v>1.3497</v>
      </c>
      <c r="M88" s="27">
        <v>1.3497</v>
      </c>
      <c r="N88" s="27"/>
    </row>
    <row r="89" s="3" customFormat="true" ht="28" customHeight="true" spans="1:14">
      <c r="A89" s="12">
        <v>85</v>
      </c>
      <c r="B89" s="13" t="s">
        <v>97</v>
      </c>
      <c r="C89" s="13" t="s">
        <v>97</v>
      </c>
      <c r="D89" s="13" t="s">
        <v>18</v>
      </c>
      <c r="E89" s="14">
        <v>100</v>
      </c>
      <c r="F89" s="15">
        <v>45098</v>
      </c>
      <c r="G89" s="15">
        <v>45460</v>
      </c>
      <c r="H89" s="16">
        <f t="shared" si="2"/>
        <v>362</v>
      </c>
      <c r="I89" s="18">
        <v>0.0385</v>
      </c>
      <c r="J89" s="19">
        <f>1-0.008219</f>
        <v>0.991781</v>
      </c>
      <c r="K89" s="20">
        <v>0.01</v>
      </c>
      <c r="L89" s="21">
        <f t="shared" si="3"/>
        <v>0.9917</v>
      </c>
      <c r="M89" s="27">
        <v>0.9917</v>
      </c>
      <c r="N89" s="27"/>
    </row>
    <row r="90" s="3" customFormat="true" ht="28" customHeight="true" spans="1:14">
      <c r="A90" s="12">
        <v>86</v>
      </c>
      <c r="B90" s="13" t="s">
        <v>97</v>
      </c>
      <c r="C90" s="13" t="s">
        <v>97</v>
      </c>
      <c r="D90" s="13" t="s">
        <v>18</v>
      </c>
      <c r="E90" s="14">
        <v>400</v>
      </c>
      <c r="F90" s="15">
        <v>45098</v>
      </c>
      <c r="G90" s="15">
        <v>45460</v>
      </c>
      <c r="H90" s="16">
        <f t="shared" si="2"/>
        <v>362</v>
      </c>
      <c r="I90" s="18">
        <v>0.0385</v>
      </c>
      <c r="J90" s="19">
        <f>4-0.032877</f>
        <v>3.967123</v>
      </c>
      <c r="K90" s="20">
        <v>0.01</v>
      </c>
      <c r="L90" s="21">
        <f t="shared" si="3"/>
        <v>3.9671</v>
      </c>
      <c r="M90" s="27">
        <v>3.9671</v>
      </c>
      <c r="N90" s="27"/>
    </row>
    <row r="91" s="3" customFormat="true" ht="28" customHeight="true" spans="1:14">
      <c r="A91" s="12">
        <v>87</v>
      </c>
      <c r="B91" s="13" t="s">
        <v>98</v>
      </c>
      <c r="C91" s="13" t="s">
        <v>98</v>
      </c>
      <c r="D91" s="13" t="s">
        <v>18</v>
      </c>
      <c r="E91" s="14">
        <v>195</v>
      </c>
      <c r="F91" s="15">
        <v>45009</v>
      </c>
      <c r="G91" s="15">
        <v>45374</v>
      </c>
      <c r="H91" s="16">
        <f t="shared" si="2"/>
        <v>365</v>
      </c>
      <c r="I91" s="18">
        <v>0.0395</v>
      </c>
      <c r="J91" s="19">
        <v>1.95</v>
      </c>
      <c r="K91" s="20">
        <v>0.01</v>
      </c>
      <c r="L91" s="21">
        <f t="shared" si="3"/>
        <v>1.95</v>
      </c>
      <c r="M91" s="27">
        <v>1.95</v>
      </c>
      <c r="N91" s="27"/>
    </row>
    <row r="92" s="3" customFormat="true" ht="28" customHeight="true" spans="1:14">
      <c r="A92" s="12">
        <v>88</v>
      </c>
      <c r="B92" s="13" t="s">
        <v>99</v>
      </c>
      <c r="C92" s="13" t="s">
        <v>99</v>
      </c>
      <c r="D92" s="13" t="s">
        <v>18</v>
      </c>
      <c r="E92" s="14">
        <v>500</v>
      </c>
      <c r="F92" s="15">
        <v>45013</v>
      </c>
      <c r="G92" s="15">
        <v>45378</v>
      </c>
      <c r="H92" s="16">
        <f t="shared" si="2"/>
        <v>365</v>
      </c>
      <c r="I92" s="18">
        <v>0.0365</v>
      </c>
      <c r="J92" s="19">
        <v>5</v>
      </c>
      <c r="K92" s="20">
        <v>0.01</v>
      </c>
      <c r="L92" s="21">
        <f t="shared" si="3"/>
        <v>5</v>
      </c>
      <c r="M92" s="27">
        <v>4.9863</v>
      </c>
      <c r="N92" s="27"/>
    </row>
    <row r="93" s="3" customFormat="true" ht="28" customHeight="true" spans="1:14">
      <c r="A93" s="12">
        <v>89</v>
      </c>
      <c r="B93" s="13" t="s">
        <v>100</v>
      </c>
      <c r="C93" s="13" t="s">
        <v>100</v>
      </c>
      <c r="D93" s="13" t="s">
        <v>59</v>
      </c>
      <c r="E93" s="14">
        <v>1000</v>
      </c>
      <c r="F93" s="15">
        <v>45166</v>
      </c>
      <c r="G93" s="15">
        <v>45524</v>
      </c>
      <c r="H93" s="16">
        <f t="shared" si="2"/>
        <v>358</v>
      </c>
      <c r="I93" s="18">
        <v>0.0505</v>
      </c>
      <c r="J93" s="19">
        <v>4.917808</v>
      </c>
      <c r="K93" s="20">
        <v>0.005</v>
      </c>
      <c r="L93" s="21">
        <f t="shared" si="3"/>
        <v>9.8082</v>
      </c>
      <c r="M93" s="27">
        <v>9.8082</v>
      </c>
      <c r="N93" s="27"/>
    </row>
    <row r="94" s="3" customFormat="true" ht="28" customHeight="true" spans="1:14">
      <c r="A94" s="12">
        <v>90</v>
      </c>
      <c r="B94" s="13" t="s">
        <v>101</v>
      </c>
      <c r="C94" s="13" t="s">
        <v>101</v>
      </c>
      <c r="D94" s="13" t="s">
        <v>18</v>
      </c>
      <c r="E94" s="14">
        <v>200</v>
      </c>
      <c r="F94" s="15">
        <v>45177</v>
      </c>
      <c r="G94" s="15">
        <v>45538</v>
      </c>
      <c r="H94" s="16">
        <f t="shared" si="2"/>
        <v>361</v>
      </c>
      <c r="I94" s="18">
        <v>0.0395</v>
      </c>
      <c r="J94" s="19">
        <f>2-219.18/10000</f>
        <v>1.978082</v>
      </c>
      <c r="K94" s="20">
        <v>0.01</v>
      </c>
      <c r="L94" s="21">
        <f t="shared" si="3"/>
        <v>1.978</v>
      </c>
      <c r="M94" s="27">
        <v>1.978</v>
      </c>
      <c r="N94" s="27"/>
    </row>
    <row r="95" s="3" customFormat="true" ht="28" customHeight="true" spans="1:14">
      <c r="A95" s="12">
        <v>91</v>
      </c>
      <c r="B95" s="13" t="s">
        <v>102</v>
      </c>
      <c r="C95" s="13" t="s">
        <v>102</v>
      </c>
      <c r="D95" s="13" t="s">
        <v>59</v>
      </c>
      <c r="E95" s="14">
        <v>30.830954</v>
      </c>
      <c r="F95" s="15">
        <v>45183</v>
      </c>
      <c r="G95" s="15">
        <v>45546</v>
      </c>
      <c r="H95" s="16">
        <f t="shared" si="2"/>
        <v>363</v>
      </c>
      <c r="I95" s="18">
        <v>0.0445</v>
      </c>
      <c r="J95" s="19">
        <v>0.153732</v>
      </c>
      <c r="K95" s="20">
        <v>0.005</v>
      </c>
      <c r="L95" s="21">
        <f t="shared" si="3"/>
        <v>0.3066</v>
      </c>
      <c r="M95" s="27">
        <v>0.3066</v>
      </c>
      <c r="N95" s="27"/>
    </row>
    <row r="96" s="3" customFormat="true" ht="28" customHeight="true" spans="1:14">
      <c r="A96" s="12">
        <v>92</v>
      </c>
      <c r="B96" s="13" t="s">
        <v>102</v>
      </c>
      <c r="C96" s="13" t="s">
        <v>102</v>
      </c>
      <c r="D96" s="13" t="s">
        <v>59</v>
      </c>
      <c r="E96" s="14">
        <v>46.22158</v>
      </c>
      <c r="F96" s="15">
        <v>45187</v>
      </c>
      <c r="G96" s="15">
        <v>45546</v>
      </c>
      <c r="H96" s="16">
        <f t="shared" si="2"/>
        <v>359</v>
      </c>
      <c r="I96" s="18">
        <v>0.0445</v>
      </c>
      <c r="J96" s="19">
        <v>0.227942</v>
      </c>
      <c r="K96" s="20">
        <v>0.005</v>
      </c>
      <c r="L96" s="21">
        <f t="shared" si="3"/>
        <v>0.4546</v>
      </c>
      <c r="M96" s="27">
        <v>0.4546</v>
      </c>
      <c r="N96" s="27"/>
    </row>
    <row r="97" s="3" customFormat="true" ht="28" customHeight="true" spans="1:14">
      <c r="A97" s="12">
        <v>93</v>
      </c>
      <c r="B97" s="13" t="s">
        <v>102</v>
      </c>
      <c r="C97" s="13" t="s">
        <v>102</v>
      </c>
      <c r="D97" s="13" t="s">
        <v>59</v>
      </c>
      <c r="E97" s="14">
        <v>64.660733</v>
      </c>
      <c r="F97" s="15">
        <v>45226</v>
      </c>
      <c r="G97" s="15">
        <v>45546</v>
      </c>
      <c r="H97" s="16">
        <f t="shared" si="2"/>
        <v>320</v>
      </c>
      <c r="I97" s="18">
        <v>0.0445</v>
      </c>
      <c r="J97" s="19">
        <v>0.28433</v>
      </c>
      <c r="K97" s="20">
        <v>0.005</v>
      </c>
      <c r="L97" s="21">
        <f t="shared" si="3"/>
        <v>0.5668</v>
      </c>
      <c r="M97" s="27">
        <v>0.5668</v>
      </c>
      <c r="N97" s="27"/>
    </row>
    <row r="98" s="3" customFormat="true" ht="28" customHeight="true" spans="1:14">
      <c r="A98" s="12">
        <v>94</v>
      </c>
      <c r="B98" s="13" t="s">
        <v>103</v>
      </c>
      <c r="C98" s="13" t="s">
        <v>103</v>
      </c>
      <c r="D98" s="13" t="s">
        <v>59</v>
      </c>
      <c r="E98" s="14">
        <v>500</v>
      </c>
      <c r="F98" s="15">
        <v>45183</v>
      </c>
      <c r="G98" s="15">
        <v>45541</v>
      </c>
      <c r="H98" s="16">
        <f t="shared" si="2"/>
        <v>358</v>
      </c>
      <c r="I98" s="18">
        <v>0.0505</v>
      </c>
      <c r="J98" s="19">
        <v>2.458904</v>
      </c>
      <c r="K98" s="20">
        <v>0.005</v>
      </c>
      <c r="L98" s="21">
        <f t="shared" si="3"/>
        <v>4.9041</v>
      </c>
      <c r="M98" s="27">
        <v>4.9041</v>
      </c>
      <c r="N98" s="27"/>
    </row>
    <row r="99" s="3" customFormat="true" ht="28" customHeight="true" spans="1:14">
      <c r="A99" s="12">
        <v>95</v>
      </c>
      <c r="B99" s="13" t="s">
        <v>104</v>
      </c>
      <c r="C99" s="13" t="s">
        <v>104</v>
      </c>
      <c r="D99" s="13" t="s">
        <v>18</v>
      </c>
      <c r="E99" s="14">
        <v>500</v>
      </c>
      <c r="F99" s="15">
        <v>45187</v>
      </c>
      <c r="G99" s="15">
        <v>45553</v>
      </c>
      <c r="H99" s="16">
        <f t="shared" si="2"/>
        <v>366</v>
      </c>
      <c r="I99" s="18">
        <v>0.038</v>
      </c>
      <c r="J99" s="19">
        <v>5</v>
      </c>
      <c r="K99" s="20">
        <v>0.01</v>
      </c>
      <c r="L99" s="21">
        <f t="shared" si="3"/>
        <v>5.0136</v>
      </c>
      <c r="M99" s="27">
        <v>5</v>
      </c>
      <c r="N99" s="27"/>
    </row>
    <row r="100" s="3" customFormat="true" ht="28" customHeight="true" spans="1:14">
      <c r="A100" s="12">
        <v>96</v>
      </c>
      <c r="B100" s="13" t="s">
        <v>105</v>
      </c>
      <c r="C100" s="13" t="s">
        <v>105</v>
      </c>
      <c r="D100" s="13" t="s">
        <v>18</v>
      </c>
      <c r="E100" s="14">
        <v>500</v>
      </c>
      <c r="F100" s="15">
        <v>45194</v>
      </c>
      <c r="G100" s="15">
        <v>45559</v>
      </c>
      <c r="H100" s="16">
        <f t="shared" si="2"/>
        <v>365</v>
      </c>
      <c r="I100" s="18">
        <v>0.039</v>
      </c>
      <c r="J100" s="19">
        <v>5</v>
      </c>
      <c r="K100" s="20">
        <v>0.01</v>
      </c>
      <c r="L100" s="21">
        <f t="shared" si="3"/>
        <v>5</v>
      </c>
      <c r="M100" s="27">
        <v>5</v>
      </c>
      <c r="N100" s="27"/>
    </row>
    <row r="101" s="3" customFormat="true" ht="28" customHeight="true" spans="1:14">
      <c r="A101" s="12">
        <v>97</v>
      </c>
      <c r="B101" s="13" t="s">
        <v>106</v>
      </c>
      <c r="C101" s="13" t="s">
        <v>106</v>
      </c>
      <c r="D101" s="13" t="s">
        <v>18</v>
      </c>
      <c r="E101" s="14">
        <v>1000</v>
      </c>
      <c r="F101" s="15">
        <v>45194</v>
      </c>
      <c r="G101" s="15">
        <v>45553</v>
      </c>
      <c r="H101" s="16">
        <f t="shared" si="2"/>
        <v>359</v>
      </c>
      <c r="I101" s="18">
        <v>0.0555</v>
      </c>
      <c r="J101" s="19">
        <v>4.931507</v>
      </c>
      <c r="K101" s="20">
        <v>0.005</v>
      </c>
      <c r="L101" s="21">
        <f t="shared" si="3"/>
        <v>9.8356</v>
      </c>
      <c r="M101" s="27">
        <v>9.8356</v>
      </c>
      <c r="N101" s="27"/>
    </row>
    <row r="102" s="3" customFormat="true" ht="28" customHeight="true" spans="1:14">
      <c r="A102" s="12">
        <v>98</v>
      </c>
      <c r="B102" s="13" t="s">
        <v>107</v>
      </c>
      <c r="C102" s="13" t="s">
        <v>107</v>
      </c>
      <c r="D102" s="13" t="s">
        <v>18</v>
      </c>
      <c r="E102" s="14">
        <v>1000</v>
      </c>
      <c r="F102" s="15">
        <v>45197</v>
      </c>
      <c r="G102" s="15">
        <v>45555</v>
      </c>
      <c r="H102" s="16">
        <f t="shared" si="2"/>
        <v>358</v>
      </c>
      <c r="I102" s="18">
        <v>0.0505</v>
      </c>
      <c r="J102" s="19">
        <v>4.917808</v>
      </c>
      <c r="K102" s="20">
        <v>0.005</v>
      </c>
      <c r="L102" s="21">
        <f t="shared" si="3"/>
        <v>9.8082</v>
      </c>
      <c r="M102" s="27">
        <v>9.8082</v>
      </c>
      <c r="N102" s="27"/>
    </row>
    <row r="103" s="3" customFormat="true" ht="28" customHeight="true" spans="1:14">
      <c r="A103" s="12">
        <v>99</v>
      </c>
      <c r="B103" s="13" t="s">
        <v>108</v>
      </c>
      <c r="C103" s="13" t="s">
        <v>108</v>
      </c>
      <c r="D103" s="13" t="s">
        <v>18</v>
      </c>
      <c r="E103" s="14">
        <v>200</v>
      </c>
      <c r="F103" s="15">
        <v>45195</v>
      </c>
      <c r="G103" s="15">
        <v>45560</v>
      </c>
      <c r="H103" s="16">
        <f t="shared" si="2"/>
        <v>365</v>
      </c>
      <c r="I103" s="18">
        <v>0.039</v>
      </c>
      <c r="J103" s="19">
        <v>2</v>
      </c>
      <c r="K103" s="20">
        <v>0.01</v>
      </c>
      <c r="L103" s="21">
        <f t="shared" si="3"/>
        <v>2</v>
      </c>
      <c r="M103" s="27">
        <v>2</v>
      </c>
      <c r="N103" s="27"/>
    </row>
    <row r="104" s="3" customFormat="true" ht="28" customHeight="true" spans="1:14">
      <c r="A104" s="12">
        <v>100</v>
      </c>
      <c r="B104" s="13" t="s">
        <v>109</v>
      </c>
      <c r="C104" s="13" t="s">
        <v>109</v>
      </c>
      <c r="D104" s="13" t="s">
        <v>18</v>
      </c>
      <c r="E104" s="14">
        <v>500</v>
      </c>
      <c r="F104" s="15">
        <v>45195</v>
      </c>
      <c r="G104" s="15">
        <v>45547</v>
      </c>
      <c r="H104" s="16">
        <f t="shared" si="2"/>
        <v>352</v>
      </c>
      <c r="I104" s="18">
        <v>0.0505</v>
      </c>
      <c r="J104" s="19">
        <v>2.417808</v>
      </c>
      <c r="K104" s="20">
        <v>0.005</v>
      </c>
      <c r="L104" s="21">
        <f t="shared" si="3"/>
        <v>4.8219</v>
      </c>
      <c r="M104" s="27">
        <v>4.8219</v>
      </c>
      <c r="N104" s="27"/>
    </row>
    <row r="105" s="3" customFormat="true" ht="28" customHeight="true" spans="1:14">
      <c r="A105" s="12">
        <v>101</v>
      </c>
      <c r="B105" s="13" t="s">
        <v>110</v>
      </c>
      <c r="C105" s="13" t="s">
        <v>110</v>
      </c>
      <c r="D105" s="13" t="s">
        <v>18</v>
      </c>
      <c r="E105" s="14">
        <v>300</v>
      </c>
      <c r="F105" s="15">
        <v>45196</v>
      </c>
      <c r="G105" s="15">
        <v>45559</v>
      </c>
      <c r="H105" s="16">
        <f t="shared" si="2"/>
        <v>363</v>
      </c>
      <c r="I105" s="18">
        <v>0.045</v>
      </c>
      <c r="J105" s="19">
        <v>1.5</v>
      </c>
      <c r="K105" s="20">
        <v>0.005</v>
      </c>
      <c r="L105" s="21">
        <f t="shared" si="3"/>
        <v>2.9835</v>
      </c>
      <c r="M105" s="27">
        <v>2.9835</v>
      </c>
      <c r="N105" s="27"/>
    </row>
    <row r="106" s="3" customFormat="true" ht="28" customHeight="true" spans="1:14">
      <c r="A106" s="12">
        <v>102</v>
      </c>
      <c r="B106" s="13" t="s">
        <v>111</v>
      </c>
      <c r="C106" s="13" t="s">
        <v>111</v>
      </c>
      <c r="D106" s="13" t="s">
        <v>18</v>
      </c>
      <c r="E106" s="14">
        <v>300</v>
      </c>
      <c r="F106" s="15">
        <v>45196</v>
      </c>
      <c r="G106" s="15">
        <v>45555</v>
      </c>
      <c r="H106" s="16">
        <f t="shared" si="2"/>
        <v>359</v>
      </c>
      <c r="I106" s="18">
        <v>0.0505</v>
      </c>
      <c r="J106" s="19">
        <v>1.479452</v>
      </c>
      <c r="K106" s="20">
        <v>0.005</v>
      </c>
      <c r="L106" s="21">
        <f t="shared" si="3"/>
        <v>2.9506</v>
      </c>
      <c r="M106" s="27">
        <v>2.9506</v>
      </c>
      <c r="N106" s="27"/>
    </row>
    <row r="107" s="3" customFormat="true" ht="28" customHeight="true" spans="1:14">
      <c r="A107" s="12">
        <v>103</v>
      </c>
      <c r="B107" s="13" t="s">
        <v>112</v>
      </c>
      <c r="C107" s="13" t="s">
        <v>112</v>
      </c>
      <c r="D107" s="13" t="s">
        <v>18</v>
      </c>
      <c r="E107" s="14">
        <v>300</v>
      </c>
      <c r="F107" s="15">
        <v>45197</v>
      </c>
      <c r="G107" s="15">
        <v>45562</v>
      </c>
      <c r="H107" s="16">
        <f t="shared" si="2"/>
        <v>365</v>
      </c>
      <c r="I107" s="18">
        <v>0.04</v>
      </c>
      <c r="J107" s="19">
        <v>3</v>
      </c>
      <c r="K107" s="20">
        <v>0.01</v>
      </c>
      <c r="L107" s="21">
        <f t="shared" si="3"/>
        <v>3</v>
      </c>
      <c r="M107" s="27">
        <v>3</v>
      </c>
      <c r="N107" s="27"/>
    </row>
    <row r="108" s="3" customFormat="true" ht="28" customHeight="true" spans="1:14">
      <c r="A108" s="12">
        <v>104</v>
      </c>
      <c r="B108" s="13" t="s">
        <v>113</v>
      </c>
      <c r="C108" s="13" t="s">
        <v>113</v>
      </c>
      <c r="D108" s="13" t="s">
        <v>18</v>
      </c>
      <c r="E108" s="14">
        <v>500</v>
      </c>
      <c r="F108" s="15">
        <v>45197</v>
      </c>
      <c r="G108" s="15">
        <v>45478</v>
      </c>
      <c r="H108" s="16">
        <f t="shared" si="2"/>
        <v>281</v>
      </c>
      <c r="I108" s="18">
        <v>0.04</v>
      </c>
      <c r="J108" s="19">
        <f>5-11506.85/10000</f>
        <v>3.849315</v>
      </c>
      <c r="K108" s="20">
        <v>0.01</v>
      </c>
      <c r="L108" s="21">
        <f t="shared" si="3"/>
        <v>3.8493</v>
      </c>
      <c r="M108" s="27">
        <v>3.8493</v>
      </c>
      <c r="N108" s="27"/>
    </row>
    <row r="109" s="3" customFormat="true" ht="28" customHeight="true" spans="1:14">
      <c r="A109" s="12">
        <v>105</v>
      </c>
      <c r="B109" s="13" t="s">
        <v>114</v>
      </c>
      <c r="C109" s="13" t="s">
        <v>114</v>
      </c>
      <c r="D109" s="13" t="s">
        <v>59</v>
      </c>
      <c r="E109" s="14">
        <v>400</v>
      </c>
      <c r="F109" s="15">
        <v>45197</v>
      </c>
      <c r="G109" s="15">
        <v>45555</v>
      </c>
      <c r="H109" s="16">
        <f t="shared" si="2"/>
        <v>358</v>
      </c>
      <c r="I109" s="18">
        <v>0.0505</v>
      </c>
      <c r="J109" s="19">
        <v>1.967123</v>
      </c>
      <c r="K109" s="20">
        <v>0.005</v>
      </c>
      <c r="L109" s="21">
        <f t="shared" si="3"/>
        <v>3.9232</v>
      </c>
      <c r="M109" s="27">
        <v>3.9232</v>
      </c>
      <c r="N109" s="27"/>
    </row>
    <row r="110" s="3" customFormat="true" ht="28" customHeight="true" spans="1:14">
      <c r="A110" s="12">
        <v>106</v>
      </c>
      <c r="B110" s="13" t="s">
        <v>115</v>
      </c>
      <c r="C110" s="13" t="s">
        <v>115</v>
      </c>
      <c r="D110" s="13" t="s">
        <v>18</v>
      </c>
      <c r="E110" s="14">
        <v>425</v>
      </c>
      <c r="F110" s="15">
        <v>45206</v>
      </c>
      <c r="G110" s="15">
        <v>45561</v>
      </c>
      <c r="H110" s="16">
        <f t="shared" si="2"/>
        <v>355</v>
      </c>
      <c r="I110" s="18">
        <v>0.0385</v>
      </c>
      <c r="J110" s="19">
        <f>4.25-1164.38/10000</f>
        <v>4.133562</v>
      </c>
      <c r="K110" s="20">
        <v>0.01</v>
      </c>
      <c r="L110" s="21">
        <f t="shared" si="3"/>
        <v>4.1335</v>
      </c>
      <c r="M110" s="27">
        <v>4.1219</v>
      </c>
      <c r="N110" s="27"/>
    </row>
    <row r="111" s="3" customFormat="true" ht="28" customHeight="true" spans="1:14">
      <c r="A111" s="12">
        <v>107</v>
      </c>
      <c r="B111" s="13" t="s">
        <v>102</v>
      </c>
      <c r="C111" s="13" t="s">
        <v>102</v>
      </c>
      <c r="D111" s="13" t="s">
        <v>59</v>
      </c>
      <c r="E111" s="14">
        <v>107.2383</v>
      </c>
      <c r="F111" s="15">
        <v>45264</v>
      </c>
      <c r="G111" s="15">
        <v>45546</v>
      </c>
      <c r="H111" s="16">
        <f t="shared" si="2"/>
        <v>282</v>
      </c>
      <c r="I111" s="18">
        <v>0.0445</v>
      </c>
      <c r="J111" s="19">
        <v>0.415732</v>
      </c>
      <c r="K111" s="20">
        <v>0.005</v>
      </c>
      <c r="L111" s="21">
        <f t="shared" si="3"/>
        <v>0.8285</v>
      </c>
      <c r="M111" s="27">
        <v>0.8285</v>
      </c>
      <c r="N111" s="27"/>
    </row>
    <row r="112" s="3" customFormat="true" ht="28" customHeight="true" spans="1:14">
      <c r="A112" s="12">
        <v>108</v>
      </c>
      <c r="B112" s="13" t="s">
        <v>102</v>
      </c>
      <c r="C112" s="13" t="s">
        <v>102</v>
      </c>
      <c r="D112" s="13" t="s">
        <v>59</v>
      </c>
      <c r="E112" s="14">
        <v>51.048433</v>
      </c>
      <c r="F112" s="15">
        <v>45287</v>
      </c>
      <c r="G112" s="15">
        <v>45546</v>
      </c>
      <c r="H112" s="16">
        <f t="shared" si="2"/>
        <v>259</v>
      </c>
      <c r="I112" s="18">
        <v>0.0445</v>
      </c>
      <c r="J112" s="19">
        <v>0.181816</v>
      </c>
      <c r="K112" s="20">
        <v>0.005</v>
      </c>
      <c r="L112" s="21">
        <f t="shared" si="3"/>
        <v>0.3622</v>
      </c>
      <c r="M112" s="27">
        <v>0.3622</v>
      </c>
      <c r="N112" s="27"/>
    </row>
    <row r="113" s="3" customFormat="true" ht="28" customHeight="true" spans="1:14">
      <c r="A113" s="12">
        <v>109</v>
      </c>
      <c r="B113" s="13" t="s">
        <v>116</v>
      </c>
      <c r="C113" s="13" t="s">
        <v>116</v>
      </c>
      <c r="D113" s="13" t="s">
        <v>18</v>
      </c>
      <c r="E113" s="14">
        <v>200</v>
      </c>
      <c r="F113" s="15">
        <v>45219</v>
      </c>
      <c r="G113" s="15">
        <v>45559</v>
      </c>
      <c r="H113" s="16">
        <f t="shared" si="2"/>
        <v>340</v>
      </c>
      <c r="I113" s="18">
        <v>0.038</v>
      </c>
      <c r="J113" s="19">
        <f>2-1369.86/10000</f>
        <v>1.863014</v>
      </c>
      <c r="K113" s="20">
        <v>0.01</v>
      </c>
      <c r="L113" s="21">
        <f t="shared" si="3"/>
        <v>1.863</v>
      </c>
      <c r="M113" s="27">
        <v>1.863</v>
      </c>
      <c r="N113" s="27"/>
    </row>
    <row r="114" s="3" customFormat="true" ht="28" customHeight="true" spans="1:14">
      <c r="A114" s="12">
        <v>110</v>
      </c>
      <c r="B114" s="13" t="s">
        <v>117</v>
      </c>
      <c r="C114" s="13" t="s">
        <v>117</v>
      </c>
      <c r="D114" s="13" t="s">
        <v>18</v>
      </c>
      <c r="E114" s="14">
        <v>200</v>
      </c>
      <c r="F114" s="15">
        <v>45229</v>
      </c>
      <c r="G114" s="15">
        <v>45595</v>
      </c>
      <c r="H114" s="16">
        <f t="shared" si="2"/>
        <v>366</v>
      </c>
      <c r="I114" s="18">
        <v>0.0365</v>
      </c>
      <c r="J114" s="19">
        <v>2</v>
      </c>
      <c r="K114" s="20">
        <v>0.01</v>
      </c>
      <c r="L114" s="21">
        <f t="shared" si="3"/>
        <v>2.0054</v>
      </c>
      <c r="M114" s="27">
        <v>2</v>
      </c>
      <c r="N114" s="27"/>
    </row>
    <row r="115" s="3" customFormat="true" ht="28" customHeight="true" spans="1:14">
      <c r="A115" s="12">
        <v>111</v>
      </c>
      <c r="B115" s="13" t="s">
        <v>118</v>
      </c>
      <c r="C115" s="13" t="s">
        <v>118</v>
      </c>
      <c r="D115" s="13" t="s">
        <v>18</v>
      </c>
      <c r="E115" s="14">
        <v>150</v>
      </c>
      <c r="F115" s="15">
        <v>45233</v>
      </c>
      <c r="G115" s="15">
        <v>45600</v>
      </c>
      <c r="H115" s="16">
        <f t="shared" si="2"/>
        <v>367</v>
      </c>
      <c r="I115" s="18">
        <v>0.0355</v>
      </c>
      <c r="J115" s="19">
        <v>1.5</v>
      </c>
      <c r="K115" s="20">
        <v>0.01</v>
      </c>
      <c r="L115" s="21">
        <f t="shared" si="3"/>
        <v>1.5082</v>
      </c>
      <c r="M115" s="27">
        <v>1.4958</v>
      </c>
      <c r="N115" s="27"/>
    </row>
    <row r="116" s="3" customFormat="true" ht="28" customHeight="true" spans="1:14">
      <c r="A116" s="12">
        <v>112</v>
      </c>
      <c r="B116" s="13" t="s">
        <v>119</v>
      </c>
      <c r="C116" s="13" t="s">
        <v>119</v>
      </c>
      <c r="D116" s="13" t="s">
        <v>59</v>
      </c>
      <c r="E116" s="14">
        <v>300</v>
      </c>
      <c r="F116" s="15">
        <v>45244</v>
      </c>
      <c r="G116" s="15">
        <v>45610</v>
      </c>
      <c r="H116" s="16">
        <f t="shared" si="2"/>
        <v>366</v>
      </c>
      <c r="I116" s="18">
        <v>0.0395</v>
      </c>
      <c r="J116" s="19">
        <v>1.5</v>
      </c>
      <c r="K116" s="20">
        <v>0.005</v>
      </c>
      <c r="L116" s="21">
        <f t="shared" si="3"/>
        <v>3.0082</v>
      </c>
      <c r="M116" s="27">
        <v>3</v>
      </c>
      <c r="N116" s="27"/>
    </row>
    <row r="117" s="3" customFormat="true" ht="28" customHeight="true" spans="1:14">
      <c r="A117" s="12">
        <v>113</v>
      </c>
      <c r="B117" s="13" t="s">
        <v>120</v>
      </c>
      <c r="C117" s="13" t="s">
        <v>120</v>
      </c>
      <c r="D117" s="13" t="s">
        <v>18</v>
      </c>
      <c r="E117" s="14">
        <v>200</v>
      </c>
      <c r="F117" s="15">
        <v>45246</v>
      </c>
      <c r="G117" s="15">
        <v>45611</v>
      </c>
      <c r="H117" s="16">
        <f t="shared" si="2"/>
        <v>365</v>
      </c>
      <c r="I117" s="18">
        <v>0.0365</v>
      </c>
      <c r="J117" s="19">
        <v>2</v>
      </c>
      <c r="K117" s="20">
        <v>0.01</v>
      </c>
      <c r="L117" s="21">
        <f t="shared" si="3"/>
        <v>2</v>
      </c>
      <c r="M117" s="27">
        <v>2</v>
      </c>
      <c r="N117" s="27"/>
    </row>
    <row r="118" s="3" customFormat="true" ht="28" customHeight="true" spans="1:14">
      <c r="A118" s="12">
        <v>114</v>
      </c>
      <c r="B118" s="13" t="s">
        <v>121</v>
      </c>
      <c r="C118" s="13" t="s">
        <v>121</v>
      </c>
      <c r="D118" s="13" t="s">
        <v>18</v>
      </c>
      <c r="E118" s="14">
        <v>800</v>
      </c>
      <c r="F118" s="15">
        <v>45250</v>
      </c>
      <c r="G118" s="15">
        <v>45614</v>
      </c>
      <c r="H118" s="16">
        <f t="shared" si="2"/>
        <v>364</v>
      </c>
      <c r="I118" s="18">
        <v>0.0397</v>
      </c>
      <c r="J118" s="19">
        <f>8-219.18/10000</f>
        <v>7.978082</v>
      </c>
      <c r="K118" s="20">
        <v>0.01</v>
      </c>
      <c r="L118" s="21">
        <f t="shared" si="3"/>
        <v>7.978</v>
      </c>
      <c r="M118" s="27">
        <v>7.978</v>
      </c>
      <c r="N118" s="27"/>
    </row>
    <row r="119" s="3" customFormat="true" ht="28" customHeight="true" spans="1:14">
      <c r="A119" s="12">
        <v>115</v>
      </c>
      <c r="B119" s="13" t="s">
        <v>122</v>
      </c>
      <c r="C119" s="13" t="s">
        <v>122</v>
      </c>
      <c r="D119" s="13" t="s">
        <v>18</v>
      </c>
      <c r="E119" s="14">
        <v>300</v>
      </c>
      <c r="F119" s="15">
        <v>45253</v>
      </c>
      <c r="G119" s="15">
        <v>45610</v>
      </c>
      <c r="H119" s="16">
        <f t="shared" si="2"/>
        <v>357</v>
      </c>
      <c r="I119" s="18">
        <v>0.037</v>
      </c>
      <c r="J119" s="19">
        <f>3-657.53/10000</f>
        <v>2.934247</v>
      </c>
      <c r="K119" s="20">
        <v>0.01</v>
      </c>
      <c r="L119" s="21">
        <f t="shared" si="3"/>
        <v>2.9342</v>
      </c>
      <c r="M119" s="27">
        <v>2.9342</v>
      </c>
      <c r="N119" s="27"/>
    </row>
    <row r="120" s="3" customFormat="true" ht="28" customHeight="true" spans="1:14">
      <c r="A120" s="12">
        <v>116</v>
      </c>
      <c r="B120" s="13" t="s">
        <v>123</v>
      </c>
      <c r="C120" s="13" t="s">
        <v>123</v>
      </c>
      <c r="D120" s="13" t="s">
        <v>18</v>
      </c>
      <c r="E120" s="14">
        <v>300</v>
      </c>
      <c r="F120" s="15">
        <v>45257</v>
      </c>
      <c r="G120" s="15">
        <v>45623</v>
      </c>
      <c r="H120" s="16">
        <f t="shared" si="2"/>
        <v>366</v>
      </c>
      <c r="I120" s="18">
        <v>0.041</v>
      </c>
      <c r="J120" s="19">
        <v>3</v>
      </c>
      <c r="K120" s="20">
        <v>0.01</v>
      </c>
      <c r="L120" s="21">
        <f t="shared" si="3"/>
        <v>3.0082</v>
      </c>
      <c r="M120" s="27">
        <v>3</v>
      </c>
      <c r="N120" s="27"/>
    </row>
    <row r="121" s="3" customFormat="true" ht="28" customHeight="true" spans="1:14">
      <c r="A121" s="12">
        <v>117</v>
      </c>
      <c r="B121" s="13" t="s">
        <v>124</v>
      </c>
      <c r="C121" s="13" t="s">
        <v>124</v>
      </c>
      <c r="D121" s="13" t="s">
        <v>18</v>
      </c>
      <c r="E121" s="14">
        <v>500</v>
      </c>
      <c r="F121" s="15">
        <v>45260</v>
      </c>
      <c r="G121" s="15">
        <v>45513</v>
      </c>
      <c r="H121" s="16">
        <f t="shared" si="2"/>
        <v>253</v>
      </c>
      <c r="I121" s="18">
        <v>0.037</v>
      </c>
      <c r="J121" s="19">
        <f>5-15342.47/10000</f>
        <v>3.465753</v>
      </c>
      <c r="K121" s="20">
        <v>0.01</v>
      </c>
      <c r="L121" s="21">
        <f t="shared" si="3"/>
        <v>3.4657</v>
      </c>
      <c r="M121" s="27">
        <v>3.4657</v>
      </c>
      <c r="N121" s="27"/>
    </row>
    <row r="122" s="3" customFormat="true" ht="28" customHeight="true" spans="1:14">
      <c r="A122" s="12">
        <v>118</v>
      </c>
      <c r="B122" s="13" t="s">
        <v>125</v>
      </c>
      <c r="C122" s="13" t="s">
        <v>125</v>
      </c>
      <c r="D122" s="13" t="s">
        <v>18</v>
      </c>
      <c r="E122" s="14">
        <v>300</v>
      </c>
      <c r="F122" s="15">
        <v>45260</v>
      </c>
      <c r="G122" s="15">
        <v>45626</v>
      </c>
      <c r="H122" s="16">
        <f t="shared" si="2"/>
        <v>366</v>
      </c>
      <c r="I122" s="18">
        <v>0.0355</v>
      </c>
      <c r="J122" s="19">
        <v>1.5</v>
      </c>
      <c r="K122" s="20">
        <v>0.005</v>
      </c>
      <c r="L122" s="21">
        <f t="shared" si="3"/>
        <v>3.0082</v>
      </c>
      <c r="M122" s="27">
        <v>3</v>
      </c>
      <c r="N122" s="27"/>
    </row>
    <row r="123" s="4" customFormat="true" ht="28" customHeight="true" spans="1:14">
      <c r="A123" s="12">
        <v>119</v>
      </c>
      <c r="B123" s="13" t="s">
        <v>126</v>
      </c>
      <c r="C123" s="13" t="s">
        <v>126</v>
      </c>
      <c r="D123" s="13" t="s">
        <v>18</v>
      </c>
      <c r="E123" s="14">
        <v>800</v>
      </c>
      <c r="F123" s="15">
        <v>45268</v>
      </c>
      <c r="G123" s="15">
        <v>45635</v>
      </c>
      <c r="H123" s="16">
        <f t="shared" si="2"/>
        <v>367</v>
      </c>
      <c r="I123" s="18">
        <v>0.038</v>
      </c>
      <c r="J123" s="19">
        <v>8</v>
      </c>
      <c r="K123" s="20">
        <v>0.01</v>
      </c>
      <c r="L123" s="21">
        <f t="shared" si="3"/>
        <v>8.0438</v>
      </c>
      <c r="M123" s="27">
        <v>8</v>
      </c>
      <c r="N123" s="27"/>
    </row>
    <row r="124" s="4" customFormat="true" ht="28" customHeight="true" spans="1:14">
      <c r="A124" s="12">
        <v>120</v>
      </c>
      <c r="B124" s="13" t="s">
        <v>50</v>
      </c>
      <c r="C124" s="13" t="s">
        <v>50</v>
      </c>
      <c r="D124" s="13" t="s">
        <v>18</v>
      </c>
      <c r="E124" s="14">
        <v>1000</v>
      </c>
      <c r="F124" s="15">
        <v>45268</v>
      </c>
      <c r="G124" s="15">
        <v>45634</v>
      </c>
      <c r="H124" s="16">
        <f t="shared" si="2"/>
        <v>366</v>
      </c>
      <c r="I124" s="18">
        <v>0.0385</v>
      </c>
      <c r="J124" s="19">
        <f>5+5</f>
        <v>10</v>
      </c>
      <c r="K124" s="20">
        <v>0.01</v>
      </c>
      <c r="L124" s="21">
        <f t="shared" si="3"/>
        <v>10.0273</v>
      </c>
      <c r="M124" s="28">
        <v>2</v>
      </c>
      <c r="N124" s="27"/>
    </row>
    <row r="125" s="3" customFormat="true" ht="28" customHeight="true" spans="1:14">
      <c r="A125" s="12">
        <v>121</v>
      </c>
      <c r="B125" s="13" t="s">
        <v>127</v>
      </c>
      <c r="C125" s="13" t="s">
        <v>127</v>
      </c>
      <c r="D125" s="13" t="s">
        <v>18</v>
      </c>
      <c r="E125" s="14">
        <v>950</v>
      </c>
      <c r="F125" s="15">
        <v>45286</v>
      </c>
      <c r="G125" s="15">
        <v>45499</v>
      </c>
      <c r="H125" s="16">
        <f t="shared" si="2"/>
        <v>213</v>
      </c>
      <c r="I125" s="18">
        <v>0.038</v>
      </c>
      <c r="J125" s="19">
        <f>9.5-39561.64/10000</f>
        <v>5.543836</v>
      </c>
      <c r="K125" s="20">
        <v>0.01</v>
      </c>
      <c r="L125" s="21">
        <f t="shared" si="3"/>
        <v>5.5438</v>
      </c>
      <c r="M125" s="27">
        <v>5.5438</v>
      </c>
      <c r="N125" s="27"/>
    </row>
    <row r="126" s="3" customFormat="true" ht="28" customHeight="true" spans="1:14">
      <c r="A126" s="12">
        <v>122</v>
      </c>
      <c r="B126" s="13" t="s">
        <v>128</v>
      </c>
      <c r="C126" s="13" t="s">
        <v>128</v>
      </c>
      <c r="D126" s="13" t="s">
        <v>59</v>
      </c>
      <c r="E126" s="14">
        <v>800</v>
      </c>
      <c r="F126" s="15">
        <v>45286</v>
      </c>
      <c r="G126" s="15">
        <v>45639</v>
      </c>
      <c r="H126" s="16">
        <f t="shared" si="2"/>
        <v>353</v>
      </c>
      <c r="I126" s="18">
        <v>0.048</v>
      </c>
      <c r="J126" s="19">
        <v>3.879452</v>
      </c>
      <c r="K126" s="20">
        <v>0.005</v>
      </c>
      <c r="L126" s="21">
        <f t="shared" si="3"/>
        <v>7.7369</v>
      </c>
      <c r="M126" s="27">
        <v>7.7369</v>
      </c>
      <c r="N126" s="27"/>
    </row>
    <row r="127" s="3" customFormat="true" ht="28" customHeight="true" spans="1:14">
      <c r="A127" s="12">
        <v>123</v>
      </c>
      <c r="B127" s="13" t="s">
        <v>102</v>
      </c>
      <c r="C127" s="13" t="s">
        <v>102</v>
      </c>
      <c r="D127" s="13" t="s">
        <v>59</v>
      </c>
      <c r="E127" s="14">
        <v>79.682525</v>
      </c>
      <c r="F127" s="15">
        <v>45287</v>
      </c>
      <c r="G127" s="15">
        <v>45640</v>
      </c>
      <c r="H127" s="16">
        <f t="shared" si="2"/>
        <v>353</v>
      </c>
      <c r="I127" s="18">
        <v>0.0445</v>
      </c>
      <c r="J127" s="19">
        <v>0.386406</v>
      </c>
      <c r="K127" s="20">
        <v>0.005</v>
      </c>
      <c r="L127" s="21">
        <f t="shared" si="3"/>
        <v>0.7706</v>
      </c>
      <c r="M127" s="27">
        <v>0.7706</v>
      </c>
      <c r="N127" s="27"/>
    </row>
    <row r="128" s="3" customFormat="true" ht="28" customHeight="true" spans="1:14">
      <c r="A128" s="30">
        <v>124</v>
      </c>
      <c r="B128" s="17" t="s">
        <v>129</v>
      </c>
      <c r="C128" s="17" t="s">
        <v>129</v>
      </c>
      <c r="D128" s="17" t="s">
        <v>18</v>
      </c>
      <c r="E128" s="31">
        <v>500</v>
      </c>
      <c r="F128" s="32">
        <v>45287</v>
      </c>
      <c r="G128" s="32">
        <v>45646</v>
      </c>
      <c r="H128" s="33">
        <f t="shared" si="2"/>
        <v>359</v>
      </c>
      <c r="I128" s="34">
        <v>0.0505</v>
      </c>
      <c r="J128" s="35">
        <v>2.465753</v>
      </c>
      <c r="K128" s="36">
        <v>0.005</v>
      </c>
      <c r="L128" s="37">
        <f t="shared" si="3"/>
        <v>4.9178</v>
      </c>
      <c r="M128" s="38">
        <v>4.9178</v>
      </c>
      <c r="N128" s="38"/>
    </row>
    <row r="129" ht="28" customHeight="true" spans="1:14">
      <c r="A129" s="39"/>
      <c r="B129" s="40"/>
      <c r="C129" s="40"/>
      <c r="D129" s="40"/>
      <c r="E129" s="39">
        <f>SUM(E5:E128)</f>
        <v>55172.682525</v>
      </c>
      <c r="F129" s="39" t="s">
        <v>130</v>
      </c>
      <c r="G129" s="39" t="s">
        <v>130</v>
      </c>
      <c r="H129" s="39" t="s">
        <v>130</v>
      </c>
      <c r="I129" s="39" t="s">
        <v>130</v>
      </c>
      <c r="J129" s="39">
        <f>SUM(J5:J128)</f>
        <v>335.259846</v>
      </c>
      <c r="K129" s="39" t="s">
        <v>130</v>
      </c>
      <c r="L129" s="39">
        <f>SUM(L5:L128)</f>
        <v>536.2494</v>
      </c>
      <c r="M129" s="41">
        <f>SUM(M5:M128)</f>
        <v>511.5608</v>
      </c>
      <c r="N129" s="39"/>
    </row>
    <row r="131" customHeight="true" spans="13:13">
      <c r="M131" s="5"/>
    </row>
  </sheetData>
  <autoFilter ref="A4:N129">
    <extLst/>
  </autoFilter>
  <mergeCells count="3">
    <mergeCell ref="B1:L1"/>
    <mergeCell ref="A2:N2"/>
    <mergeCell ref="B129:D129"/>
  </mergeCells>
  <pageMargins left="0.472222222222222" right="0.314583333333333" top="0.708333333333333" bottom="0.472222222222222" header="0.5" footer="0.275"/>
  <pageSetup paperSize="9" scale="4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第一批次复审通过124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王智</cp:lastModifiedBy>
  <dcterms:created xsi:type="dcterms:W3CDTF">2025-06-26T11:40:00Z</dcterms:created>
  <dcterms:modified xsi:type="dcterms:W3CDTF">2025-09-18T16:31:17Z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787BB1CC259E46F8BA559AD9778B61BD_11</vt:lpwstr>
  </property>
  <property fmtid="{D5CDD505-2E9C-101B-9397-08002B2CF9AE}" pid="3" name="KSOProductBuildVer">
    <vt:lpwstr>2052-11.8.2.9695</vt:lpwstr>
  </property>
</Properties>
</file>